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n.loc\info\amm\CDG\Comune\Trasparenza\"/>
    </mc:Choice>
  </mc:AlternateContent>
  <bookViews>
    <workbookView xWindow="120" yWindow="120" windowWidth="23250" windowHeight="13170"/>
  </bookViews>
  <sheets>
    <sheet name="LA2024" sheetId="10" r:id="rId1"/>
    <sheet name="LA 2023" sheetId="4" r:id="rId2"/>
    <sheet name="Foglio1" sheetId="9" r:id="rId3"/>
    <sheet name="LA 2022" sheetId="5" r:id="rId4"/>
    <sheet name="LA 2021" sheetId="6" r:id="rId5"/>
    <sheet name="LA 2020" sheetId="7" r:id="rId6"/>
    <sheet name="LA 2019" sheetId="8" r:id="rId7"/>
  </sheets>
  <externalReferences>
    <externalReference r:id="rId8"/>
  </externalReferences>
  <definedNames>
    <definedName name="_xlnm.Print_Titles" localSheetId="6">'LA 2019'!$4:$5</definedName>
    <definedName name="_xlnm.Print_Titles" localSheetId="5">'LA 2020'!$3:$5</definedName>
    <definedName name="_xlnm.Print_Titles" localSheetId="4">'LA 2021'!$3:$5</definedName>
    <definedName name="_xlnm.Print_Titles" localSheetId="3">'LA 2022'!$3:$6</definedName>
    <definedName name="_xlnm.Print_Titles" localSheetId="1">'LA 2023'!$3:$6</definedName>
    <definedName name="_xlnm.Print_Titles" localSheetId="0">'LA2024'!$2:$3</definedName>
  </definedNames>
  <calcPr calcId="162913"/>
</workbook>
</file>

<file path=xl/calcChain.xml><?xml version="1.0" encoding="utf-8"?>
<calcChain xmlns="http://schemas.openxmlformats.org/spreadsheetml/2006/main">
  <c r="C6" i="10" l="1"/>
  <c r="D6" i="10"/>
  <c r="E6" i="10"/>
  <c r="F6" i="10"/>
  <c r="G6" i="10"/>
  <c r="H6" i="10"/>
  <c r="I6" i="10"/>
  <c r="J6" i="10"/>
  <c r="K6" i="10"/>
  <c r="L6" i="10"/>
  <c r="M6" i="10"/>
  <c r="N6" i="10"/>
  <c r="O6" i="10"/>
  <c r="P7" i="10"/>
  <c r="P8" i="10"/>
  <c r="P9" i="10"/>
  <c r="P10" i="10"/>
  <c r="P11" i="10"/>
  <c r="P12" i="10"/>
  <c r="C14" i="10"/>
  <c r="P14" i="10" s="1"/>
  <c r="D14" i="10"/>
  <c r="E14" i="10"/>
  <c r="F14" i="10"/>
  <c r="G14" i="10"/>
  <c r="H14" i="10"/>
  <c r="I14" i="10"/>
  <c r="J14" i="10"/>
  <c r="K14" i="10"/>
  <c r="L14" i="10"/>
  <c r="M14" i="10"/>
  <c r="N14" i="10"/>
  <c r="O14" i="10"/>
  <c r="P15" i="10"/>
  <c r="P16" i="10"/>
  <c r="P17" i="10"/>
  <c r="P19" i="10"/>
  <c r="C20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6" i="10" l="1"/>
  <c r="O18" i="10"/>
  <c r="N18" i="10"/>
  <c r="N13" i="10" s="1"/>
  <c r="N23" i="10" s="1"/>
  <c r="M18" i="10"/>
  <c r="M13" i="10" s="1"/>
  <c r="M23" i="10" s="1"/>
  <c r="L18" i="10"/>
  <c r="L13" i="10" s="1"/>
  <c r="K18" i="10"/>
  <c r="K13" i="10" s="1"/>
  <c r="K23" i="10" s="1"/>
  <c r="J18" i="10"/>
  <c r="J13" i="10" s="1"/>
  <c r="J23" i="10" s="1"/>
  <c r="I18" i="10"/>
  <c r="I13" i="10" s="1"/>
  <c r="I23" i="10" s="1"/>
  <c r="H18" i="10"/>
  <c r="H13" i="10" s="1"/>
  <c r="H23" i="10" s="1"/>
  <c r="G18" i="10"/>
  <c r="F18" i="10"/>
  <c r="F13" i="10" s="1"/>
  <c r="E18" i="10"/>
  <c r="E13" i="10" s="1"/>
  <c r="D18" i="10"/>
  <c r="D13" i="10" s="1"/>
  <c r="D23" i="10" s="1"/>
  <c r="C18" i="10"/>
  <c r="O13" i="10"/>
  <c r="O23" i="10" s="1"/>
  <c r="G13" i="10"/>
  <c r="G23" i="10" s="1"/>
  <c r="P20" i="10"/>
  <c r="P21" i="10"/>
  <c r="P22" i="10"/>
  <c r="E23" i="10"/>
  <c r="F23" i="10"/>
  <c r="L23" i="10"/>
  <c r="P27" i="10"/>
  <c r="P28" i="10"/>
  <c r="P29" i="10"/>
  <c r="P30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O26" i="10" l="1"/>
  <c r="N26" i="10"/>
  <c r="M26" i="10"/>
  <c r="L26" i="10"/>
  <c r="K26" i="10"/>
  <c r="J26" i="10"/>
  <c r="I26" i="10"/>
  <c r="H26" i="10"/>
  <c r="G26" i="10"/>
  <c r="F26" i="10"/>
  <c r="E26" i="10"/>
  <c r="D26" i="10"/>
  <c r="C26" i="10"/>
  <c r="P18" i="10"/>
  <c r="C13" i="10"/>
  <c r="P31" i="10"/>
  <c r="P32" i="10"/>
  <c r="P34" i="10"/>
  <c r="P35" i="10"/>
  <c r="P36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13" i="10" l="1"/>
  <c r="C23" i="10"/>
  <c r="P23" i="10" s="1"/>
  <c r="P26" i="10"/>
  <c r="P37" i="10"/>
  <c r="C38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O33" i="10" l="1"/>
  <c r="N33" i="10"/>
  <c r="M33" i="10"/>
  <c r="M25" i="10" s="1"/>
  <c r="L33" i="10"/>
  <c r="K33" i="10"/>
  <c r="J33" i="10"/>
  <c r="I33" i="10"/>
  <c r="I25" i="10" s="1"/>
  <c r="H33" i="10"/>
  <c r="H25" i="10" s="1"/>
  <c r="G33" i="10"/>
  <c r="F33" i="10"/>
  <c r="E33" i="10"/>
  <c r="E25" i="10" s="1"/>
  <c r="D33" i="10"/>
  <c r="C33" i="10"/>
  <c r="P38" i="10"/>
  <c r="C39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40" i="10"/>
  <c r="P41" i="10"/>
  <c r="P42" i="10"/>
  <c r="C43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P39" i="10" l="1"/>
  <c r="F25" i="10"/>
  <c r="J25" i="10"/>
  <c r="P33" i="10"/>
  <c r="C25" i="10"/>
  <c r="D25" i="10"/>
  <c r="K25" i="10"/>
  <c r="L25" i="10"/>
  <c r="N25" i="10"/>
  <c r="G25" i="10"/>
  <c r="O25" i="10"/>
  <c r="P43" i="10"/>
  <c r="P44" i="10"/>
  <c r="C45" i="10"/>
  <c r="D45" i="10"/>
  <c r="E45" i="10"/>
  <c r="I45" i="10"/>
  <c r="J45" i="10"/>
  <c r="K45" i="10"/>
  <c r="L45" i="10"/>
  <c r="M45" i="10"/>
  <c r="N45" i="10"/>
  <c r="P46" i="10"/>
  <c r="C47" i="10"/>
  <c r="D47" i="10"/>
  <c r="E47" i="10"/>
  <c r="F47" i="10"/>
  <c r="F45" i="10" s="1"/>
  <c r="G47" i="10"/>
  <c r="G45" i="10" s="1"/>
  <c r="H47" i="10"/>
  <c r="H45" i="10" s="1"/>
  <c r="I47" i="10"/>
  <c r="J47" i="10"/>
  <c r="K47" i="10"/>
  <c r="L47" i="10"/>
  <c r="M47" i="10"/>
  <c r="N47" i="10"/>
  <c r="O47" i="10"/>
  <c r="O45" i="10" s="1"/>
  <c r="P47" i="10"/>
  <c r="P48" i="10"/>
  <c r="P49" i="10"/>
  <c r="P50" i="10"/>
  <c r="E51" i="10"/>
  <c r="F51" i="10"/>
  <c r="G51" i="10"/>
  <c r="M51" i="10"/>
  <c r="N51" i="10"/>
  <c r="O51" i="10"/>
  <c r="C52" i="10"/>
  <c r="C51" i="10" s="1"/>
  <c r="D52" i="10"/>
  <c r="D51" i="10" s="1"/>
  <c r="E52" i="10"/>
  <c r="F52" i="10"/>
  <c r="G52" i="10"/>
  <c r="H52" i="10"/>
  <c r="H51" i="10" s="1"/>
  <c r="I52" i="10"/>
  <c r="I51" i="10" s="1"/>
  <c r="J52" i="10"/>
  <c r="J51" i="10" s="1"/>
  <c r="K52" i="10"/>
  <c r="K51" i="10" s="1"/>
  <c r="L52" i="10"/>
  <c r="L51" i="10" s="1"/>
  <c r="M52" i="10"/>
  <c r="N52" i="10"/>
  <c r="O52" i="10"/>
  <c r="P53" i="10"/>
  <c r="P54" i="10"/>
  <c r="P55" i="10"/>
  <c r="P56" i="10"/>
  <c r="P59" i="10"/>
  <c r="P60" i="10"/>
  <c r="P61" i="10"/>
  <c r="C62" i="10"/>
  <c r="D62" i="10"/>
  <c r="E62" i="10"/>
  <c r="F62" i="10"/>
  <c r="G62" i="10"/>
  <c r="H62" i="10"/>
  <c r="I62" i="10"/>
  <c r="J62" i="10"/>
  <c r="K62" i="10"/>
  <c r="L62" i="10"/>
  <c r="M62" i="10"/>
  <c r="N62" i="10"/>
  <c r="O62" i="10"/>
  <c r="P45" i="10" l="1"/>
  <c r="P51" i="10"/>
  <c r="P52" i="10"/>
  <c r="P25" i="10"/>
  <c r="P62" i="10"/>
  <c r="C63" i="10"/>
  <c r="D63" i="10"/>
  <c r="E63" i="10"/>
  <c r="F63" i="10"/>
  <c r="G63" i="10"/>
  <c r="H63" i="10"/>
  <c r="I63" i="10"/>
  <c r="J63" i="10"/>
  <c r="K63" i="10"/>
  <c r="L63" i="10"/>
  <c r="M63" i="10"/>
  <c r="N63" i="10"/>
  <c r="O63" i="10"/>
  <c r="O58" i="10" l="1"/>
  <c r="N58" i="10"/>
  <c r="M58" i="10"/>
  <c r="L58" i="10"/>
  <c r="K58" i="10"/>
  <c r="J58" i="10"/>
  <c r="I58" i="10"/>
  <c r="H58" i="10"/>
  <c r="G58" i="10"/>
  <c r="F58" i="10"/>
  <c r="E58" i="10"/>
  <c r="D58" i="10"/>
  <c r="C58" i="10"/>
  <c r="P63" i="10"/>
  <c r="P65" i="10"/>
  <c r="P66" i="10"/>
  <c r="P67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O68" i="10"/>
  <c r="P58" i="10" l="1"/>
  <c r="P68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O69" i="10"/>
  <c r="O64" i="10" l="1"/>
  <c r="O57" i="10" s="1"/>
  <c r="N64" i="10"/>
  <c r="N57" i="10" s="1"/>
  <c r="M64" i="10"/>
  <c r="M57" i="10" s="1"/>
  <c r="L64" i="10"/>
  <c r="L57" i="10" s="1"/>
  <c r="K64" i="10"/>
  <c r="K57" i="10" s="1"/>
  <c r="J64" i="10"/>
  <c r="J57" i="10" s="1"/>
  <c r="I64" i="10"/>
  <c r="I57" i="10" s="1"/>
  <c r="I95" i="10" s="1"/>
  <c r="H64" i="10"/>
  <c r="H57" i="10" s="1"/>
  <c r="G64" i="10"/>
  <c r="G57" i="10" s="1"/>
  <c r="F64" i="10"/>
  <c r="F57" i="10" s="1"/>
  <c r="E64" i="10"/>
  <c r="E57" i="10" s="1"/>
  <c r="D64" i="10"/>
  <c r="D57" i="10" s="1"/>
  <c r="C64" i="10"/>
  <c r="P69" i="10"/>
  <c r="P70" i="10"/>
  <c r="N71" i="10"/>
  <c r="N95" i="10" s="1"/>
  <c r="O71" i="10"/>
  <c r="O95" i="10" s="1"/>
  <c r="C72" i="10"/>
  <c r="P72" i="10" s="1"/>
  <c r="D72" i="10"/>
  <c r="D71" i="10" s="1"/>
  <c r="E72" i="10"/>
  <c r="E71" i="10" s="1"/>
  <c r="F72" i="10"/>
  <c r="F71" i="10" s="1"/>
  <c r="F95" i="10" s="1"/>
  <c r="G72" i="10"/>
  <c r="G71" i="10" s="1"/>
  <c r="G95" i="10" s="1"/>
  <c r="H72" i="10"/>
  <c r="H71" i="10" s="1"/>
  <c r="I72" i="10"/>
  <c r="I71" i="10" s="1"/>
  <c r="J72" i="10"/>
  <c r="J71" i="10" s="1"/>
  <c r="K72" i="10"/>
  <c r="K71" i="10" s="1"/>
  <c r="L72" i="10"/>
  <c r="L71" i="10" s="1"/>
  <c r="M72" i="10"/>
  <c r="M71" i="10" s="1"/>
  <c r="N72" i="10"/>
  <c r="O72" i="10"/>
  <c r="P73" i="10"/>
  <c r="P74" i="10"/>
  <c r="P75" i="10"/>
  <c r="P76" i="10"/>
  <c r="P77" i="10"/>
  <c r="P78" i="10"/>
  <c r="P79" i="10"/>
  <c r="C80" i="10"/>
  <c r="D80" i="10"/>
  <c r="E80" i="10"/>
  <c r="F80" i="10"/>
  <c r="G80" i="10"/>
  <c r="H80" i="10"/>
  <c r="I80" i="10"/>
  <c r="J80" i="10"/>
  <c r="K80" i="10"/>
  <c r="L80" i="10"/>
  <c r="M80" i="10"/>
  <c r="N80" i="10"/>
  <c r="O80" i="10"/>
  <c r="P81" i="10"/>
  <c r="P82" i="10"/>
  <c r="P83" i="10"/>
  <c r="P84" i="10"/>
  <c r="P85" i="10"/>
  <c r="C86" i="10"/>
  <c r="D86" i="10"/>
  <c r="E86" i="10"/>
  <c r="F86" i="10"/>
  <c r="G86" i="10"/>
  <c r="H86" i="10"/>
  <c r="I86" i="10"/>
  <c r="J86" i="10"/>
  <c r="K86" i="10"/>
  <c r="L86" i="10"/>
  <c r="M86" i="10"/>
  <c r="N86" i="10"/>
  <c r="O86" i="10"/>
  <c r="P87" i="10"/>
  <c r="P88" i="10"/>
  <c r="P89" i="10"/>
  <c r="P90" i="10"/>
  <c r="P91" i="10"/>
  <c r="P92" i="10"/>
  <c r="P93" i="10"/>
  <c r="P94" i="10"/>
  <c r="D97" i="10"/>
  <c r="E97" i="10"/>
  <c r="L97" i="10"/>
  <c r="M97" i="10"/>
  <c r="N97" i="10"/>
  <c r="O97" i="10"/>
  <c r="C98" i="10"/>
  <c r="C97" i="10" s="1"/>
  <c r="D98" i="10"/>
  <c r="E98" i="10"/>
  <c r="F98" i="10"/>
  <c r="F97" i="10" s="1"/>
  <c r="G98" i="10"/>
  <c r="G97" i="10" s="1"/>
  <c r="H98" i="10"/>
  <c r="H97" i="10" s="1"/>
  <c r="I98" i="10"/>
  <c r="I97" i="10" s="1"/>
  <c r="J98" i="10"/>
  <c r="J97" i="10" s="1"/>
  <c r="K98" i="10"/>
  <c r="K97" i="10" s="1"/>
  <c r="L98" i="10"/>
  <c r="M98" i="10"/>
  <c r="N98" i="10"/>
  <c r="O98" i="10"/>
  <c r="P99" i="10"/>
  <c r="P100" i="10"/>
  <c r="P101" i="10"/>
  <c r="P103" i="10"/>
  <c r="P104" i="10"/>
  <c r="C105" i="10"/>
  <c r="D105" i="10"/>
  <c r="E105" i="10"/>
  <c r="F105" i="10"/>
  <c r="G105" i="10"/>
  <c r="K105" i="10"/>
  <c r="L105" i="10"/>
  <c r="M105" i="10"/>
  <c r="N105" i="10"/>
  <c r="O105" i="10"/>
  <c r="C106" i="10"/>
  <c r="D106" i="10"/>
  <c r="E106" i="10"/>
  <c r="F106" i="10"/>
  <c r="G106" i="10"/>
  <c r="H106" i="10"/>
  <c r="I106" i="10"/>
  <c r="J106" i="10"/>
  <c r="K106" i="10"/>
  <c r="L106" i="10"/>
  <c r="M106" i="10"/>
  <c r="N106" i="10"/>
  <c r="O106" i="10"/>
  <c r="J95" i="10" l="1"/>
  <c r="H95" i="10"/>
  <c r="P105" i="10"/>
  <c r="P86" i="10"/>
  <c r="K95" i="10"/>
  <c r="M95" i="10"/>
  <c r="E95" i="10"/>
  <c r="C71" i="10"/>
  <c r="P71" i="10" s="1"/>
  <c r="P80" i="10"/>
  <c r="L95" i="10"/>
  <c r="D95" i="10"/>
  <c r="P97" i="10"/>
  <c r="P98" i="10"/>
  <c r="P64" i="10"/>
  <c r="C57" i="10"/>
  <c r="P106" i="10"/>
  <c r="C107" i="10"/>
  <c r="D107" i="10"/>
  <c r="E107" i="10"/>
  <c r="F107" i="10"/>
  <c r="G107" i="10"/>
  <c r="H107" i="10"/>
  <c r="I107" i="10"/>
  <c r="J107" i="10"/>
  <c r="K107" i="10"/>
  <c r="L107" i="10"/>
  <c r="M107" i="10"/>
  <c r="N107" i="10"/>
  <c r="O107" i="10"/>
  <c r="O102" i="10" l="1"/>
  <c r="N102" i="10"/>
  <c r="M102" i="10"/>
  <c r="L102" i="10"/>
  <c r="K102" i="10"/>
  <c r="J102" i="10"/>
  <c r="I102" i="10"/>
  <c r="H102" i="10"/>
  <c r="G102" i="10"/>
  <c r="F102" i="10"/>
  <c r="E102" i="10"/>
  <c r="D102" i="10"/>
  <c r="C102" i="10"/>
  <c r="P57" i="10"/>
  <c r="C95" i="10"/>
  <c r="P95" i="10" s="1"/>
  <c r="P107" i="10"/>
  <c r="P108" i="10"/>
  <c r="P109" i="10"/>
  <c r="P110" i="10"/>
  <c r="P111" i="10"/>
  <c r="C112" i="10"/>
  <c r="D112" i="10"/>
  <c r="E112" i="10"/>
  <c r="F112" i="10"/>
  <c r="G112" i="10"/>
  <c r="H112" i="10"/>
  <c r="I112" i="10"/>
  <c r="J112" i="10"/>
  <c r="K112" i="10"/>
  <c r="L112" i="10"/>
  <c r="M112" i="10"/>
  <c r="N112" i="10"/>
  <c r="O112" i="10"/>
  <c r="P102" i="10" l="1"/>
  <c r="P112" i="10"/>
  <c r="C113" i="10"/>
  <c r="D113" i="10"/>
  <c r="E113" i="10"/>
  <c r="F113" i="10"/>
  <c r="G113" i="10"/>
  <c r="H113" i="10"/>
  <c r="I113" i="10"/>
  <c r="J113" i="10"/>
  <c r="K113" i="10"/>
  <c r="L113" i="10"/>
  <c r="M113" i="10"/>
  <c r="N113" i="10"/>
  <c r="O113" i="10"/>
  <c r="P113" i="10"/>
  <c r="C114" i="10"/>
  <c r="D114" i="10"/>
  <c r="E114" i="10"/>
  <c r="F114" i="10"/>
  <c r="G114" i="10"/>
  <c r="H114" i="10"/>
  <c r="I114" i="10"/>
  <c r="P114" i="10" s="1"/>
  <c r="J114" i="10"/>
  <c r="K114" i="10"/>
  <c r="L114" i="10"/>
  <c r="M114" i="10"/>
  <c r="N114" i="10"/>
  <c r="O114" i="10"/>
  <c r="C115" i="10"/>
  <c r="D115" i="10"/>
  <c r="E115" i="10"/>
  <c r="F115" i="10"/>
  <c r="G115" i="10"/>
  <c r="H115" i="10"/>
  <c r="I115" i="10"/>
  <c r="J115" i="10"/>
  <c r="K115" i="10"/>
  <c r="L115" i="10"/>
  <c r="M115" i="10"/>
  <c r="N115" i="10"/>
  <c r="O115" i="10"/>
  <c r="P115" i="10"/>
  <c r="C116" i="10"/>
  <c r="D116" i="10"/>
  <c r="E116" i="10"/>
  <c r="F116" i="10"/>
  <c r="G116" i="10"/>
  <c r="H116" i="10"/>
  <c r="I116" i="10"/>
  <c r="P116" i="10" s="1"/>
  <c r="J116" i="10"/>
  <c r="K116" i="10"/>
  <c r="L116" i="10"/>
  <c r="M116" i="10"/>
  <c r="N116" i="10"/>
  <c r="O116" i="10"/>
  <c r="C118" i="10"/>
  <c r="D118" i="10"/>
  <c r="E118" i="10"/>
  <c r="F118" i="10"/>
  <c r="G118" i="10"/>
  <c r="L118" i="10"/>
  <c r="M118" i="10"/>
  <c r="N118" i="10"/>
  <c r="O118" i="10"/>
  <c r="P118" i="10"/>
  <c r="C119" i="10"/>
  <c r="D119" i="10"/>
  <c r="E119" i="10"/>
  <c r="F119" i="10"/>
  <c r="G119" i="10"/>
  <c r="L119" i="10"/>
  <c r="M119" i="10"/>
  <c r="N119" i="10"/>
  <c r="O119" i="10"/>
  <c r="P119" i="10"/>
  <c r="L120" i="10"/>
  <c r="L121" i="10"/>
</calcChain>
</file>

<file path=xl/sharedStrings.xml><?xml version="1.0" encoding="utf-8"?>
<sst xmlns="http://schemas.openxmlformats.org/spreadsheetml/2006/main" count="1777" uniqueCount="276">
  <si>
    <t/>
  </si>
  <si>
    <t>Consumi di esercizio</t>
  </si>
  <si>
    <t>Costi per acquisti di servizi</t>
  </si>
  <si>
    <t>Personale</t>
  </si>
  <si>
    <t>prestazioni sanitarie</t>
  </si>
  <si>
    <t>servizi sanitari per erogazione di prestazioni</t>
  </si>
  <si>
    <t>servizi non sanitari</t>
  </si>
  <si>
    <t>Ruolo professionale</t>
  </si>
  <si>
    <t>Ruolo amministrativo</t>
  </si>
  <si>
    <t>Ammortamenti</t>
  </si>
  <si>
    <t>Sopravvenienze  Insussistenze</t>
  </si>
  <si>
    <t>Altri costi</t>
  </si>
  <si>
    <t>Oneri finanziari,svalutazioni,minusvalenze</t>
  </si>
  <si>
    <t>TOTALE</t>
  </si>
  <si>
    <t>Codice</t>
  </si>
  <si>
    <t>Macrovoci economiche</t>
  </si>
  <si>
    <t>1A100</t>
  </si>
  <si>
    <t>Sorveglianza, prevenzione e controllo delle malattie infettive e parassitarie, inclusi i programmi vaccinali</t>
  </si>
  <si>
    <t xml:space="preserve">  1A110</t>
  </si>
  <si>
    <t xml:space="preserve">Vaccinazioni </t>
  </si>
  <si>
    <t xml:space="preserve">  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</si>
  <si>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</si>
  <si>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</si>
  <si>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</si>
  <si>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</si>
  <si>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</si>
  <si>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</si>
  <si>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</si>
  <si>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</si>
  <si>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</si>
  <si>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</si>
  <si>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</si>
  <si>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 xml:space="preserve">  1F110</t>
  </si>
  <si>
    <t>Screening oncologici</t>
  </si>
  <si>
    <t xml:space="preserve">     1F111</t>
  </si>
  <si>
    <t>Programmi organizzati svolti in apposita Unità operativa/Centro di costo</t>
  </si>
  <si>
    <t xml:space="preserve">     1F112</t>
  </si>
  <si>
    <t>Programmi organizzati svolti in ambito consultoriale/ambulatoriale territoriale</t>
  </si>
  <si>
    <t xml:space="preserve">     1F113</t>
  </si>
  <si>
    <t>Programmi organizzati svolti in ambito ospedaliero</t>
  </si>
  <si>
    <t xml:space="preserve">  1F120</t>
  </si>
  <si>
    <t>Altre attività di Sorveglianza e prevenzione delle malattie croniche, inclusi la promozione di stili di vita sani e prevenzione nutrizionale</t>
  </si>
  <si>
    <t xml:space="preserve">     1F121</t>
  </si>
  <si>
    <t>Altre attività svolte in ambito extra-ospedaliero</t>
  </si>
  <si>
    <t xml:space="preserve">     1F122</t>
  </si>
  <si>
    <t>Altre attività svolte in ambito ospedaliero</t>
  </si>
  <si>
    <t>1G100</t>
  </si>
  <si>
    <t>Attività medico legali per finalità pubbliche</t>
  </si>
  <si>
    <t>1H100</t>
  </si>
  <si>
    <t>Contributo Legge 210/92</t>
  </si>
  <si>
    <t>TOTALE PREVENZIONE COLLETTIVA E SANITA' PUBBLICA</t>
  </si>
  <si>
    <t>2A100</t>
  </si>
  <si>
    <t xml:space="preserve">Assistenza sanitaria di base  </t>
  </si>
  <si>
    <t xml:space="preserve">  2A110</t>
  </si>
  <si>
    <t>Medicina generale</t>
  </si>
  <si>
    <t xml:space="preserve">     2A111</t>
  </si>
  <si>
    <t>Medicina generale - Attività in convenzione</t>
  </si>
  <si>
    <t xml:space="preserve">     2A112</t>
  </si>
  <si>
    <t>Medicina generale - Prestazioni erogate nelle cure domiciliari</t>
  </si>
  <si>
    <t xml:space="preserve">     2A113</t>
  </si>
  <si>
    <t>Medicina generale - Prestazioni erogate presso strutture residenziali e semiresidenziali</t>
  </si>
  <si>
    <t xml:space="preserve">     2A114</t>
  </si>
  <si>
    <t>Medicina generale - Programmi vaccinali</t>
  </si>
  <si>
    <t xml:space="preserve">     2A115</t>
  </si>
  <si>
    <t>Medicina generale - Attività presso UCCP</t>
  </si>
  <si>
    <t xml:space="preserve">     2A116</t>
  </si>
  <si>
    <t xml:space="preserve">Medicina generale - Attività  presso - Ospedali di Comunità   </t>
  </si>
  <si>
    <t xml:space="preserve">  2A120</t>
  </si>
  <si>
    <t>Pediatria di libera scelta</t>
  </si>
  <si>
    <t xml:space="preserve">     2A121</t>
  </si>
  <si>
    <t>Pediatria di libera scelta - Attività in convenzione</t>
  </si>
  <si>
    <t xml:space="preserve">     2A122</t>
  </si>
  <si>
    <t>Pediatria di libera scelta - Prestazioni erogate nelle cure domiciliari</t>
  </si>
  <si>
    <t xml:space="preserve">     2A123</t>
  </si>
  <si>
    <t>Pediatria di libera scelta - Programmi vaccinali</t>
  </si>
  <si>
    <t xml:space="preserve">     2A124</t>
  </si>
  <si>
    <t>Pediatria di libera scelta - Attività presso UCCP</t>
  </si>
  <si>
    <t xml:space="preserve">     2A125</t>
  </si>
  <si>
    <t xml:space="preserve">Pediatria di libera scelta - Attività  presso Ospedali di Comunità </t>
  </si>
  <si>
    <t xml:space="preserve">  2A130</t>
  </si>
  <si>
    <t>Altra assistenza sanitaria di base</t>
  </si>
  <si>
    <t xml:space="preserve">     2A131</t>
  </si>
  <si>
    <t>Altra assistenza sanitaria di base : Assistenza distrettuale e  UCCP</t>
  </si>
  <si>
    <t xml:space="preserve">     2A132</t>
  </si>
  <si>
    <t xml:space="preserve">Altra assistenza sanitaria di base - Ospedali di Comunità </t>
  </si>
  <si>
    <t>2B100</t>
  </si>
  <si>
    <t>Continuità assistenziale</t>
  </si>
  <si>
    <t>2C100</t>
  </si>
  <si>
    <t>Assistenza ai turisti</t>
  </si>
  <si>
    <t>2D100</t>
  </si>
  <si>
    <t xml:space="preserve">Emergenza sanitaria territoriale </t>
  </si>
  <si>
    <t>2E100</t>
  </si>
  <si>
    <t xml:space="preserve">Assistenza farmaceutica </t>
  </si>
  <si>
    <t xml:space="preserve">  2E110</t>
  </si>
  <si>
    <t>Assistenza farmaceutica erogata in regime di convenzione</t>
  </si>
  <si>
    <t xml:space="preserve">  2E120</t>
  </si>
  <si>
    <t xml:space="preserve">Assistenza farmaceutica - erogazione diretta a livello territoriale </t>
  </si>
  <si>
    <t xml:space="preserve">     2E121</t>
  </si>
  <si>
    <t>Assistenza farmaceutica - erogazione diretta a livello territoriale - Distribuzione Diretta</t>
  </si>
  <si>
    <t xml:space="preserve">     2E122</t>
  </si>
  <si>
    <t>Assistenza farmaceutica - erogazione diretta a livello territoriale - Distribuzione Per Conto</t>
  </si>
  <si>
    <t xml:space="preserve">  2E130</t>
  </si>
  <si>
    <t xml:space="preserve">Assistenza farmaceutica - erogazione diretta a livello ospedaliero </t>
  </si>
  <si>
    <t>2F100</t>
  </si>
  <si>
    <t>Assistenza integrativa e protesica</t>
  </si>
  <si>
    <t xml:space="preserve">  2F110</t>
  </si>
  <si>
    <t>Assistenza integrativa-Totale</t>
  </si>
  <si>
    <t xml:space="preserve">     2F111</t>
  </si>
  <si>
    <t>Assistenza integrativa - Presidi per persone affette da malattia diabetica o da malattie rare</t>
  </si>
  <si>
    <t xml:space="preserve">     2F112</t>
  </si>
  <si>
    <t>Assistenza integrativa - Prodotti destinati a un¿alimentazione particolare</t>
  </si>
  <si>
    <t xml:space="preserve">     2F113</t>
  </si>
  <si>
    <t>Assistenza integrativa - Dispositivi monouso</t>
  </si>
  <si>
    <t xml:space="preserve">  2F120</t>
  </si>
  <si>
    <t>Assistenza protesica</t>
  </si>
  <si>
    <t>2G100</t>
  </si>
  <si>
    <t>Assistenza specialistica ambulatoriale</t>
  </si>
  <si>
    <t xml:space="preserve">  2G110</t>
  </si>
  <si>
    <t>Assistenza specialistica ambulatoriale - Attività prodotta in ambito ospedaliero</t>
  </si>
  <si>
    <t xml:space="preserve">     2G111</t>
  </si>
  <si>
    <t xml:space="preserve">Assistenza specialistica ambulatoriale - Attività prodotta in ambito ospedaliero - Attività di laboratorio </t>
  </si>
  <si>
    <t xml:space="preserve">     2G112</t>
  </si>
  <si>
    <t>Assistenza specialistica ambulatoriale - Attività prodotta in ambito ospedaliero - Diagnostica strumentale</t>
  </si>
  <si>
    <t xml:space="preserve">     2G113</t>
  </si>
  <si>
    <t>Assistenza specialistica ambulatoriale - Attività prodotta in ambito ospedaliero - Attività clinica</t>
  </si>
  <si>
    <t xml:space="preserve">     2G114</t>
  </si>
  <si>
    <t>Assistenza specialistica ambulatoriale - Attività prodotta in ambito ospedaliero - Farmaci ad alto costo rimborsati extra tariffa</t>
  </si>
  <si>
    <t xml:space="preserve">     2G115</t>
  </si>
  <si>
    <t>Assistenza specialistica ambulatoriale - Attività prodotta in ambito ospedaliero - Dispositivi ad alto costo rimborsati extra tariffa</t>
  </si>
  <si>
    <t xml:space="preserve">  2G120</t>
  </si>
  <si>
    <t>Assistenza specialistica ambulatoriale - Attività prodotta in ambito distrettuale e da terzi</t>
  </si>
  <si>
    <t xml:space="preserve">     2G121</t>
  </si>
  <si>
    <t xml:space="preserve">Assistenza specialistica ambulatoriale - Attività prodotta in ambito distrettuale e da terzi - Attività di laboratorio </t>
  </si>
  <si>
    <t xml:space="preserve">     2G122</t>
  </si>
  <si>
    <t>Assistenza specialistica ambulatoriale - Attività prodotta in ambito distrettuale e da terzi - Diagnostica strumentale</t>
  </si>
  <si>
    <t xml:space="preserve">     2G123</t>
  </si>
  <si>
    <t>Assistenza specialistica ambulatoriale - Attività prodotta in ambito distrettuale e da terzi - Attività clinica</t>
  </si>
  <si>
    <t xml:space="preserve">     2G124</t>
  </si>
  <si>
    <t>Assistenza specialistica ambulatoriale - Attività prodotta in ambito distrettuale e da terzi   Farmaci ad alto costo rimborsati extra  - tariffa</t>
  </si>
  <si>
    <t xml:space="preserve">     2G125</t>
  </si>
  <si>
    <t>Assistenza specialistica ambulatoriale - Attività prodotta in ambito distrettuale e da terzi - Dispositivi ad alto costo rimborsati extra --tariffa</t>
  </si>
  <si>
    <t xml:space="preserve">  2G130</t>
  </si>
  <si>
    <t xml:space="preserve">Assistenza specialistica ambulatoriale - Trasporto utenti </t>
  </si>
  <si>
    <t>2H100</t>
  </si>
  <si>
    <t xml:space="preserve">Assistenza  sociosanitaria distrettuale, domiciliare e territoriale  </t>
  </si>
  <si>
    <t xml:space="preserve">  2H110</t>
  </si>
  <si>
    <t xml:space="preserve">Assistenza sociosanitaria distrettuale, domiciliare e territoriale  - Cure domiciliari </t>
  </si>
  <si>
    <t xml:space="preserve">     2H111</t>
  </si>
  <si>
    <t>Cure domiciliari</t>
  </si>
  <si>
    <t xml:space="preserve">     2H112</t>
  </si>
  <si>
    <t>Cure palliative domiciliari</t>
  </si>
  <si>
    <t xml:space="preserve">  2H120</t>
  </si>
  <si>
    <t>Assistenza sociosanitaria distrettuale, domiciliare e territoriale - Assistenza a minori, donne,  coppie, famiglia (consultori)</t>
  </si>
  <si>
    <t xml:space="preserve">  2H130</t>
  </si>
  <si>
    <t>Assistenza sociosanitaria distrettuale, domiciliare e territoriale - Assistenza ai minori con disturbi in ambito neuropsichiatrico e del neurosviluppo</t>
  </si>
  <si>
    <t xml:space="preserve">  2H140</t>
  </si>
  <si>
    <t>Assistenza sociosanitaria distrettuale, domiciliare e territoriale - Assistenza alle persone con disturbi mentali</t>
  </si>
  <si>
    <t xml:space="preserve">  2H150</t>
  </si>
  <si>
    <t>Assistenza sociosanitaria distrettuale, domiciliare e territoriale - Assistenza alle persone con disabilità</t>
  </si>
  <si>
    <t xml:space="preserve">  2H160</t>
  </si>
  <si>
    <t>Assistenza sociosanitaria distrettuale, domiciliare e territoriale  - Assistenza alle persone con dipendenze patologiche</t>
  </si>
  <si>
    <t>2I100</t>
  </si>
  <si>
    <t>Assistenza sociosanitaria semi-residenziale</t>
  </si>
  <si>
    <t xml:space="preserve">  2I110</t>
  </si>
  <si>
    <t>Assistenza sociosanitaria semi-residenziale - Assistenza alle persone con disturbi mentali</t>
  </si>
  <si>
    <t xml:space="preserve">  2I120</t>
  </si>
  <si>
    <t>Assistenza sociosanitaria semi-residenziale - Assistenza alle persone con disabilità</t>
  </si>
  <si>
    <t xml:space="preserve">  2I130</t>
  </si>
  <si>
    <t>Assistenza sociosanitaria semi-residenziale - Assistenza alle persone con dipendenze patologiche</t>
  </si>
  <si>
    <t xml:space="preserve">  2I140</t>
  </si>
  <si>
    <t>Assistenza sociosanitaria semi-residenziale - Assistenza alle persone non autosufficienti</t>
  </si>
  <si>
    <t xml:space="preserve">  2I150</t>
  </si>
  <si>
    <t>Assistenza sociosanitaria semi-residenziale - assistenza ai minori con disturbi in ambito neuropsichiatrico e del neurosviluppo</t>
  </si>
  <si>
    <t>2J100</t>
  </si>
  <si>
    <t>Assistenza sociosanitaria residenziale</t>
  </si>
  <si>
    <t xml:space="preserve">  2J110</t>
  </si>
  <si>
    <t>Assistenza sociosanitaria residenziale - Assistenza alle persone con disturbi mentali</t>
  </si>
  <si>
    <t xml:space="preserve">  2J120</t>
  </si>
  <si>
    <t xml:space="preserve">Assistenza sociosanitaria residenziale - Assistenza alle persone con disabilità </t>
  </si>
  <si>
    <t xml:space="preserve">  2J130</t>
  </si>
  <si>
    <t>Assistenza sociosanitaria residenziale - Assistenza alle persone con dipendenze patologiche</t>
  </si>
  <si>
    <t xml:space="preserve">  2J140</t>
  </si>
  <si>
    <t>Assistenza sociosanitaria residenziale - Assistenza alle persone non autosufficienti</t>
  </si>
  <si>
    <t xml:space="preserve">  2J150</t>
  </si>
  <si>
    <t>Assistenza sociosanitaria residenziale - Assistenza alle persone nella fase terminale della vita</t>
  </si>
  <si>
    <t xml:space="preserve">  2J160</t>
  </si>
  <si>
    <t>Assistenza sociosanitaria residenziale - Assistenza ai minori con disturbi in ambito neuropsichiatrico e del neurosviluppo</t>
  </si>
  <si>
    <t>2K100</t>
  </si>
  <si>
    <t xml:space="preserve">Assistenza termale </t>
  </si>
  <si>
    <t>2L100</t>
  </si>
  <si>
    <t>Assistenza presso strutture sanitarie interne alle carceri</t>
  </si>
  <si>
    <t>TOTALE ASSISTENZA DISTRETTUALE</t>
  </si>
  <si>
    <t>3A100</t>
  </si>
  <si>
    <t>Attività di Pronto soccorso</t>
  </si>
  <si>
    <t xml:space="preserve">  3A110</t>
  </si>
  <si>
    <t>Attività diretta di Pronto soccorso e OBI</t>
  </si>
  <si>
    <t xml:space="preserve">     3A111 </t>
  </si>
  <si>
    <t xml:space="preserve">Attività diretta di PS e OBI per accessi non seguiti da ricovero </t>
  </si>
  <si>
    <t xml:space="preserve">     3A112</t>
  </si>
  <si>
    <t>Attività diretta di PS e OBI per accessi seguiti da ricovero</t>
  </si>
  <si>
    <t xml:space="preserve">  3A120</t>
  </si>
  <si>
    <t xml:space="preserve">Accertamenti diagnostici strumentali e consulenze in Pronto Soccorso per accessi non seguiti da ricovero </t>
  </si>
  <si>
    <t>3B100</t>
  </si>
  <si>
    <t>Assistenza ospedaliera per acuti</t>
  </si>
  <si>
    <t xml:space="preserve">  3B110</t>
  </si>
  <si>
    <t xml:space="preserve">Assistenza ospedaliera per acuti - In Day Hospital </t>
  </si>
  <si>
    <t xml:space="preserve">  3B120</t>
  </si>
  <si>
    <t>Assistenza ospedaliera per acuti - In Day Surgery</t>
  </si>
  <si>
    <t xml:space="preserve">  3B130</t>
  </si>
  <si>
    <t xml:space="preserve">Assistenza ospedaliera per acuti - In degenza ordinaria </t>
  </si>
  <si>
    <t xml:space="preserve">  3B140</t>
  </si>
  <si>
    <t>Assistenza ospedaliera per acuti - Farmaci ad alto costo rimborsati extra-tariffa</t>
  </si>
  <si>
    <t xml:space="preserve">  3B150</t>
  </si>
  <si>
    <t>Assistenza ospedaliera per acuti - Dispositivi ad alto costo rimborsati extra-tariffa</t>
  </si>
  <si>
    <t>3C100</t>
  </si>
  <si>
    <t>Assistenza ospedaliera per lungodegenti</t>
  </si>
  <si>
    <t>3D100</t>
  </si>
  <si>
    <t>Assistenza ospedaliera per riabilitazione</t>
  </si>
  <si>
    <t>3E100</t>
  </si>
  <si>
    <t>Trasporto sanitario assistito</t>
  </si>
  <si>
    <t>3F100</t>
  </si>
  <si>
    <t>Attività trasfusionale</t>
  </si>
  <si>
    <t>3G100</t>
  </si>
  <si>
    <t>Attività a supporto dei trapianti di cellule, organi e tessuti</t>
  </si>
  <si>
    <t>3H100</t>
  </si>
  <si>
    <t>Attività a supporto della donazione di cellule riproduttive</t>
  </si>
  <si>
    <t>TOTALE ASSISTENZA OSPEDALIERA</t>
  </si>
  <si>
    <t>TOTALE COSTI PER ATTIVITA' DI RICERCA</t>
  </si>
  <si>
    <t>TOTALE GENERALE</t>
  </si>
  <si>
    <t>Ruolo
 sanitario</t>
  </si>
  <si>
    <t>Ruolo 
tecnico</t>
  </si>
  <si>
    <t>Beni
 sanitari</t>
  </si>
  <si>
    <t>Beni
 non sanitari</t>
  </si>
  <si>
    <t>LA MINISTERIALE 2023</t>
  </si>
  <si>
    <t>LA MINISTERIALE 2022</t>
  </si>
  <si>
    <t>LA MINISTERIALE 2021</t>
  </si>
  <si>
    <t>Beni sanitari</t>
  </si>
  <si>
    <t>Beni non sanitari</t>
  </si>
  <si>
    <t>Ruolo sanitario</t>
  </si>
  <si>
    <t>Ruolo tecnico</t>
  </si>
  <si>
    <t>LA MINISTERIALE 2020</t>
  </si>
  <si>
    <t>Servizi non sanitari</t>
  </si>
  <si>
    <t>Servizi sanitari per erogazione di prestazioni</t>
  </si>
  <si>
    <t>Prestazioni sanitarie</t>
  </si>
  <si>
    <t>LA  MINISTERIALE  2019</t>
  </si>
  <si>
    <t>Oneri finanziari,svalutazioni,
minusvalenze</t>
  </si>
  <si>
    <t xml:space="preserve">         </t>
  </si>
  <si>
    <t>DIFFERENZE TOTALE PERSONALE</t>
  </si>
  <si>
    <t>CE_DIFF_PERS</t>
  </si>
  <si>
    <t>TOTALE PERSONALE (CE)</t>
  </si>
  <si>
    <t>CE_MIN_PERS</t>
  </si>
  <si>
    <t>DIFFERENZE (TOT. LA vs TOT. CE)</t>
  </si>
  <si>
    <t>CE_DIFF</t>
  </si>
  <si>
    <t>TOTALE CE MINISTERIALE</t>
  </si>
  <si>
    <t>CE_MIN_AGG</t>
  </si>
  <si>
    <t xml:space="preserve"> + CA0150 + DA0020 + EA0260 + YZ9999</t>
  </si>
  <si>
    <t xml:space="preserve"> + BA2890 + YZ9999 - YA0020 - YA0040</t>
  </si>
  <si>
    <t xml:space="preserve"> - EA0510 - EA0520 - EA0430  - EA0530  - EA0461</t>
  </si>
  <si>
    <t xml:space="preserve"> + BA2030 + BA2060 + BA2070 + BA2740 + BA2741</t>
  </si>
  <si>
    <t xml:space="preserve"> - BA1542 + BA1940  + BA2020  + BA2050  + BA2061  + BA1200  + YA0040</t>
  </si>
  <si>
    <t xml:space="preserve"> + BA0960 + BA1030 + BA1090 + BA1140 + BA1550 + EA0430 + EA0530 + BA1300  + BA1540  + BA1541  + BA1542  + BA2730  + BA2760 </t>
  </si>
  <si>
    <t xml:space="preserve"> + BZ9999  - BA2770 - EA0461 + CA0110</t>
  </si>
  <si>
    <t xml:space="preserve"> + CA0110 + CA0150 + DA0020 + EA0270</t>
  </si>
  <si>
    <t xml:space="preserve"> + BA2500  + BA2630  + BA2710 + BA2750  + BA2751</t>
  </si>
  <si>
    <t xml:space="preserve"> + EA0280  - EA0370 - EA0410 - EA0420 - EA0500</t>
  </si>
  <si>
    <t xml:space="preserve"> + BA2560</t>
  </si>
  <si>
    <t xml:space="preserve"> + BA2410</t>
  </si>
  <si>
    <t xml:space="preserve"> + BA2320</t>
  </si>
  <si>
    <t xml:space="preserve"> + BA2230 + BA1810</t>
  </si>
  <si>
    <t xml:space="preserve"> + BA2090 + BA1420 + BA2860  + BA2720 + BA2870 + BA2880 +  BA2881 +  BA2882 +  BA2883 +  BA2884 + EA0370 +  EA0500 +  YA0020</t>
  </si>
  <si>
    <t xml:space="preserve"> + BA1560  - BA1810 - BA1880 + BA1910 - BA1940  + BA2000</t>
  </si>
  <si>
    <t xml:space="preserve"> + BA1280  - BA1300  + BA1350 - BA1420 + BA1880 + BA1490 - BA1540  - BA1541</t>
  </si>
  <si>
    <t xml:space="preserve"> + BA0410  + BA2840 + BA2850  + EA0410 + EA0510 + BA0490 + BA0530 + EA0420 + EA0520 + BA0640 + BA0700 + BA0750 + BA0800 + BA0900</t>
  </si>
  <si>
    <t xml:space="preserve"> + BA0310 + BA2680</t>
  </si>
  <si>
    <t xml:space="preserve"> + BA0020 + BA2670</t>
  </si>
  <si>
    <t>LA MINISTERIALE  2024 - Modello di totalizzazione ministeriale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</si>
</sst>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C6C6C6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rgb="FFC6C6C6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848484"/>
      <name val="Calibri"/>
      <family val="2"/>
      <scheme val="minor"/>
    </font>
    <font>
      <b/>
      <sz val="8"/>
      <color rgb="FF01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6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2" xfId="0" quotePrefix="1" applyFont="1" applyBorder="1"/>
    <xf numFmtId="0" fontId="2" fillId="0" borderId="2" xfId="0" quotePrefix="1" applyFont="1" applyBorder="1" applyAlignment="1">
      <alignment horizontal="center" vertical="top" wrapText="1"/>
    </xf>
    <xf numFmtId="0" fontId="0" fillId="0" borderId="2" xfId="0" quotePrefix="1" applyBorder="1"/>
    <xf numFmtId="43" fontId="0" fillId="0" borderId="2" xfId="1" applyFont="1" applyBorder="1"/>
    <xf numFmtId="43" fontId="0" fillId="0" borderId="2" xfId="1" quotePrefix="1" applyFont="1" applyBorder="1"/>
    <xf numFmtId="0" fontId="4" fillId="0" borderId="2" xfId="0" applyFont="1" applyBorder="1"/>
    <xf numFmtId="0" fontId="4" fillId="0" borderId="2" xfId="0" quotePrefix="1" applyFont="1" applyBorder="1"/>
    <xf numFmtId="43" fontId="4" fillId="0" borderId="2" xfId="1" applyFont="1" applyBorder="1"/>
    <xf numFmtId="0" fontId="4" fillId="0" borderId="0" xfId="0" applyFont="1"/>
    <xf numFmtId="43" fontId="4" fillId="0" borderId="2" xfId="1" quotePrefix="1" applyFont="1" applyBorder="1"/>
    <xf numFmtId="0" fontId="0" fillId="0" borderId="0" xfId="0" applyBorder="1"/>
    <xf numFmtId="0" fontId="5" fillId="0" borderId="0" xfId="0" applyFont="1"/>
    <xf numFmtId="43" fontId="5" fillId="0" borderId="0" xfId="0" applyNumberFormat="1" applyFont="1"/>
    <xf numFmtId="0" fontId="4" fillId="0" borderId="2" xfId="0" quotePrefix="1" applyFont="1" applyBorder="1" applyAlignment="1">
      <alignment horizontal="center" vertical="top" wrapText="1"/>
    </xf>
    <xf numFmtId="0" fontId="0" fillId="0" borderId="2" xfId="0" quotePrefix="1" applyFont="1" applyBorder="1"/>
    <xf numFmtId="0" fontId="0" fillId="0" borderId="0" xfId="0" applyFont="1"/>
    <xf numFmtId="0" fontId="4" fillId="0" borderId="2" xfId="0" quotePrefix="1" applyFont="1" applyBorder="1" applyAlignment="1">
      <alignment wrapText="1"/>
    </xf>
    <xf numFmtId="0" fontId="0" fillId="2" borderId="0" xfId="0" applyFont="1" applyFill="1"/>
    <xf numFmtId="0" fontId="4" fillId="2" borderId="2" xfId="0" quotePrefix="1" applyFont="1" applyFill="1" applyBorder="1"/>
    <xf numFmtId="0" fontId="4" fillId="2" borderId="0" xfId="0" applyFont="1" applyFill="1"/>
    <xf numFmtId="43" fontId="4" fillId="2" borderId="2" xfId="0" quotePrefix="1" applyNumberFormat="1" applyFont="1" applyFill="1" applyBorder="1"/>
    <xf numFmtId="43" fontId="0" fillId="2" borderId="2" xfId="0" applyNumberFormat="1" applyFont="1" applyFill="1" applyBorder="1"/>
    <xf numFmtId="0" fontId="0" fillId="2" borderId="2" xfId="0" quotePrefix="1" applyFont="1" applyFill="1" applyBorder="1"/>
    <xf numFmtId="0" fontId="4" fillId="2" borderId="2" xfId="0" applyFont="1" applyFill="1" applyBorder="1"/>
    <xf numFmtId="43" fontId="4" fillId="2" borderId="2" xfId="0" applyNumberFormat="1" applyFont="1" applyFill="1" applyBorder="1"/>
    <xf numFmtId="43" fontId="0" fillId="2" borderId="2" xfId="0" quotePrefix="1" applyNumberFormat="1" applyFont="1" applyFill="1" applyBorder="1"/>
    <xf numFmtId="43" fontId="0" fillId="2" borderId="2" xfId="1" applyFont="1" applyFill="1" applyBorder="1"/>
    <xf numFmtId="43" fontId="0" fillId="2" borderId="0" xfId="0" applyNumberFormat="1" applyFont="1" applyFill="1"/>
    <xf numFmtId="0" fontId="4" fillId="2" borderId="2" xfId="0" quotePrefix="1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0" fillId="0" borderId="2" xfId="0" quotePrefix="1" applyFont="1" applyBorder="1" applyAlignment="1">
      <alignment vertical="top"/>
    </xf>
    <xf numFmtId="0" fontId="0" fillId="0" borderId="0" xfId="0" applyFont="1" applyAlignment="1">
      <alignment vertical="top"/>
    </xf>
    <xf numFmtId="0" fontId="4" fillId="0" borderId="0" xfId="0" applyFont="1" applyAlignment="1">
      <alignment wrapText="1"/>
    </xf>
    <xf numFmtId="0" fontId="4" fillId="2" borderId="2" xfId="0" quotePrefix="1" applyFont="1" applyFill="1" applyBorder="1" applyAlignment="1">
      <alignment horizontal="center" vertical="top" wrapText="1"/>
    </xf>
    <xf numFmtId="0" fontId="2" fillId="0" borderId="1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quotePrefix="1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0" fontId="4" fillId="2" borderId="4" xfId="0" quotePrefix="1" applyFont="1" applyFill="1" applyBorder="1" applyAlignment="1">
      <alignment horizontal="center"/>
    </xf>
    <xf numFmtId="0" fontId="6" fillId="0" borderId="0" xfId="0" applyFont="1"/>
    <xf numFmtId="4" fontId="7" fillId="3" borderId="2" xfId="0" quotePrefix="1" applyNumberFormat="1" applyFont="1" applyFill="1" applyBorder="1" applyProtection="1"/>
    <xf numFmtId="4" fontId="8" fillId="4" borderId="2" xfId="0" quotePrefix="1" applyNumberFormat="1" applyFont="1" applyFill="1" applyBorder="1" applyProtection="1"/>
    <xf numFmtId="0" fontId="8" fillId="4" borderId="2" xfId="0" quotePrefix="1" applyFont="1" applyFill="1" applyBorder="1" applyAlignment="1" applyProtection="1">
      <alignment vertical="center" wrapText="1"/>
    </xf>
    <xf numFmtId="0" fontId="8" fillId="4" borderId="2" xfId="0" quotePrefix="1" applyFont="1" applyFill="1" applyBorder="1" applyAlignment="1" applyProtection="1">
      <alignment vertical="center"/>
    </xf>
    <xf numFmtId="4" fontId="8" fillId="5" borderId="2" xfId="0" quotePrefix="1" applyNumberFormat="1" applyFont="1" applyFill="1" applyBorder="1" applyProtection="1"/>
    <xf numFmtId="0" fontId="8" fillId="5" borderId="2" xfId="0" quotePrefix="1" applyFont="1" applyFill="1" applyBorder="1" applyAlignment="1" applyProtection="1">
      <alignment vertical="center" wrapText="1"/>
    </xf>
    <xf numFmtId="0" fontId="8" fillId="5" borderId="2" xfId="0" quotePrefix="1" applyFont="1" applyFill="1" applyBorder="1" applyAlignment="1" applyProtection="1">
      <alignment vertical="center"/>
    </xf>
    <xf numFmtId="4" fontId="9" fillId="3" borderId="2" xfId="0" quotePrefix="1" applyNumberFormat="1" applyFont="1" applyFill="1" applyBorder="1" applyProtection="1"/>
    <xf numFmtId="4" fontId="10" fillId="6" borderId="2" xfId="0" quotePrefix="1" applyNumberFormat="1" applyFont="1" applyFill="1" applyBorder="1" applyProtection="1"/>
    <xf numFmtId="4" fontId="11" fillId="6" borderId="2" xfId="0" quotePrefix="1" applyNumberFormat="1" applyFont="1" applyFill="1" applyBorder="1" applyProtection="1"/>
    <xf numFmtId="0" fontId="10" fillId="6" borderId="2" xfId="0" quotePrefix="1" applyFont="1" applyFill="1" applyBorder="1" applyAlignment="1" applyProtection="1">
      <alignment vertical="center" wrapText="1"/>
    </xf>
    <xf numFmtId="0" fontId="10" fillId="6" borderId="2" xfId="0" quotePrefix="1" applyFont="1" applyFill="1" applyBorder="1" applyAlignment="1" applyProtection="1">
      <alignment vertical="center"/>
    </xf>
    <xf numFmtId="4" fontId="8" fillId="4" borderId="2" xfId="0" applyNumberFormat="1" applyFont="1" applyFill="1" applyBorder="1" applyProtection="1"/>
    <xf numFmtId="4" fontId="10" fillId="7" borderId="2" xfId="0" quotePrefix="1" applyNumberFormat="1" applyFont="1" applyFill="1" applyBorder="1" applyProtection="1">
      <protection locked="0"/>
    </xf>
    <xf numFmtId="4" fontId="10" fillId="7" borderId="2" xfId="0" applyNumberFormat="1" applyFont="1" applyFill="1" applyBorder="1" applyProtection="1">
      <protection locked="0"/>
    </xf>
    <xf numFmtId="0" fontId="8" fillId="8" borderId="2" xfId="0" quotePrefix="1" applyFont="1" applyFill="1" applyBorder="1" applyAlignment="1" applyProtection="1">
      <alignment vertical="center" wrapText="1"/>
    </xf>
    <xf numFmtId="0" fontId="8" fillId="8" borderId="2" xfId="0" quotePrefix="1" applyFont="1" applyFill="1" applyBorder="1" applyAlignment="1" applyProtection="1">
      <alignment vertical="center"/>
    </xf>
    <xf numFmtId="0" fontId="10" fillId="8" borderId="2" xfId="0" quotePrefix="1" applyFont="1" applyFill="1" applyBorder="1" applyAlignment="1" applyProtection="1">
      <alignment vertical="center" wrapText="1"/>
    </xf>
    <xf numFmtId="0" fontId="10" fillId="8" borderId="2" xfId="0" quotePrefix="1" applyFont="1" applyFill="1" applyBorder="1" applyAlignment="1" applyProtection="1">
      <alignment vertical="center"/>
    </xf>
    <xf numFmtId="4" fontId="12" fillId="4" borderId="2" xfId="0" applyNumberFormat="1" applyFont="1" applyFill="1" applyBorder="1" applyProtection="1"/>
    <xf numFmtId="0" fontId="8" fillId="4" borderId="2" xfId="0" applyFont="1" applyFill="1" applyBorder="1" applyAlignment="1" applyProtection="1">
      <alignment vertical="center"/>
    </xf>
    <xf numFmtId="0" fontId="10" fillId="0" borderId="2" xfId="0" quotePrefix="1" applyFont="1" applyBorder="1" applyAlignment="1" applyProtection="1">
      <alignment vertical="center"/>
    </xf>
    <xf numFmtId="0" fontId="6" fillId="0" borderId="0" xfId="0" applyFont="1" applyAlignment="1">
      <alignment wrapText="1"/>
    </xf>
    <xf numFmtId="0" fontId="6" fillId="9" borderId="0" xfId="0" applyFont="1" applyFill="1" applyAlignment="1" applyProtection="1">
      <alignment wrapText="1"/>
    </xf>
    <xf numFmtId="0" fontId="6" fillId="9" borderId="6" xfId="0" quotePrefix="1" applyFont="1" applyFill="1" applyBorder="1" applyAlignment="1" applyProtection="1">
      <alignment wrapText="1"/>
    </xf>
    <xf numFmtId="0" fontId="6" fillId="9" borderId="6" xfId="0" applyFont="1" applyFill="1" applyBorder="1" applyAlignment="1" applyProtection="1">
      <alignment wrapText="1"/>
    </xf>
    <xf numFmtId="0" fontId="6" fillId="9" borderId="7" xfId="0" quotePrefix="1" applyFont="1" applyFill="1" applyBorder="1" applyAlignment="1" applyProtection="1">
      <alignment wrapText="1"/>
    </xf>
    <xf numFmtId="0" fontId="6" fillId="9" borderId="8" xfId="0" quotePrefix="1" applyFont="1" applyFill="1" applyBorder="1" applyAlignment="1" applyProtection="1">
      <alignment wrapText="1"/>
    </xf>
    <xf numFmtId="0" fontId="6" fillId="9" borderId="0" xfId="0" quotePrefix="1" applyFont="1" applyFill="1" applyAlignment="1" applyProtection="1">
      <alignment wrapText="1"/>
    </xf>
    <xf numFmtId="0" fontId="6" fillId="9" borderId="9" xfId="0" applyFont="1" applyFill="1" applyBorder="1" applyAlignment="1" applyProtection="1">
      <alignment wrapText="1"/>
    </xf>
    <xf numFmtId="0" fontId="6" fillId="9" borderId="10" xfId="0" applyFont="1" applyFill="1" applyBorder="1" applyAlignment="1" applyProtection="1">
      <alignment wrapText="1"/>
    </xf>
    <xf numFmtId="0" fontId="6" fillId="9" borderId="11" xfId="0" applyFont="1" applyFill="1" applyBorder="1" applyAlignment="1" applyProtection="1">
      <alignment wrapText="1"/>
    </xf>
    <xf numFmtId="0" fontId="10" fillId="4" borderId="2" xfId="0" quotePrefix="1" applyFont="1" applyFill="1" applyBorder="1" applyAlignment="1" applyProtection="1">
      <alignment vertical="center" wrapText="1"/>
    </xf>
    <xf numFmtId="4" fontId="8" fillId="4" borderId="2" xfId="0" quotePrefix="1" applyNumberFormat="1" applyFont="1" applyFill="1" applyBorder="1" applyAlignment="1" applyProtection="1">
      <alignment vertical="top" wrapText="1"/>
    </xf>
    <xf numFmtId="4" fontId="10" fillId="4" borderId="2" xfId="0" quotePrefix="1" applyNumberFormat="1" applyFont="1" applyFill="1" applyBorder="1" applyProtection="1"/>
    <xf numFmtId="0" fontId="6" fillId="0" borderId="2" xfId="0" applyFont="1" applyBorder="1" applyAlignment="1" applyProtection="1">
      <alignment horizontal="center"/>
    </xf>
    <xf numFmtId="4" fontId="8" fillId="4" borderId="2" xfId="0" quotePrefix="1" applyNumberFormat="1" applyFont="1" applyFill="1" applyBorder="1" applyAlignment="1" applyProtection="1">
      <alignment horizontal="center"/>
    </xf>
    <xf numFmtId="0" fontId="10" fillId="4" borderId="2" xfId="0" quotePrefix="1" applyFont="1" applyFill="1" applyBorder="1" applyAlignment="1" applyProtection="1">
      <alignment vertical="center"/>
    </xf>
    <xf numFmtId="0" fontId="13" fillId="4" borderId="5" xfId="0" applyFont="1" applyFill="1" applyBorder="1" applyAlignment="1" applyProtection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m/CDG/Comune/Analitica/PIANO%20ATTIVITA/2024/CONSUNTIVO%202024/06_ALLEGATI%20DI%20BILANCIO/LA%20-%20Modello%20di%20totalizzazione%20ministeriale%20-%20Azienda%20010210.xlsm%20-%20999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I"/>
      <sheetName val="LA"/>
      <sheetName val="Criteri"/>
      <sheetName val="BASE"/>
      <sheetName val="Pivot n.33163"/>
    </sheetNames>
    <sheetDataSet>
      <sheetData sheetId="0">
        <row r="1">
          <cell r="B1" t="str">
            <v>BASE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1"/>
  <sheetViews>
    <sheetView tabSelected="1" workbookViewId="0">
      <selection activeCell="B34" sqref="B34"/>
    </sheetView>
  </sheetViews>
  <sheetFormatPr defaultRowHeight="11.25" x14ac:dyDescent="0.2"/>
  <cols>
    <col min="1" max="1" width="9.28515625" style="48" bestFit="1" customWidth="1"/>
    <col min="2" max="2" width="69.85546875" style="48" customWidth="1"/>
    <col min="3" max="3" width="13.85546875" style="48" customWidth="1"/>
    <col min="4" max="4" width="12.5703125" style="48" customWidth="1"/>
    <col min="5" max="5" width="14.7109375" style="48" customWidth="1"/>
    <col min="6" max="7" width="13" style="48" bestFit="1" customWidth="1"/>
    <col min="8" max="8" width="14.140625" style="48" bestFit="1" customWidth="1"/>
    <col min="9" max="9" width="12" style="48" bestFit="1" customWidth="1"/>
    <col min="10" max="11" width="13" style="48" bestFit="1" customWidth="1"/>
    <col min="12" max="12" width="14.140625" style="48" bestFit="1" customWidth="1"/>
    <col min="13" max="14" width="12" style="48" bestFit="1" customWidth="1"/>
    <col min="15" max="15" width="9.42578125" style="48" bestFit="1" customWidth="1"/>
    <col min="16" max="16" width="17.140625" style="48" customWidth="1"/>
    <col min="17" max="16384" width="9.140625" style="48"/>
  </cols>
  <sheetData>
    <row r="1" spans="1:16" ht="26.25" customHeight="1" x14ac:dyDescent="0.2">
      <c r="A1" s="87" t="s">
        <v>275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x14ac:dyDescent="0.2">
      <c r="A2" s="86" t="s">
        <v>0</v>
      </c>
      <c r="B2" s="51" t="s">
        <v>0</v>
      </c>
      <c r="C2" s="85" t="s">
        <v>1</v>
      </c>
      <c r="D2" s="84"/>
      <c r="E2" s="85" t="s">
        <v>2</v>
      </c>
      <c r="F2" s="84"/>
      <c r="G2" s="84"/>
      <c r="H2" s="85" t="s">
        <v>3</v>
      </c>
      <c r="I2" s="84"/>
      <c r="J2" s="84"/>
      <c r="K2" s="84"/>
      <c r="L2" s="83" t="s">
        <v>0</v>
      </c>
      <c r="M2" s="83" t="s">
        <v>0</v>
      </c>
      <c r="N2" s="83" t="s">
        <v>0</v>
      </c>
      <c r="O2" s="83" t="s">
        <v>0</v>
      </c>
      <c r="P2" s="83" t="s">
        <v>0</v>
      </c>
    </row>
    <row r="3" spans="1:16" ht="45" x14ac:dyDescent="0.2">
      <c r="A3" s="51" t="s">
        <v>14</v>
      </c>
      <c r="B3" s="51" t="s">
        <v>15</v>
      </c>
      <c r="C3" s="82" t="s">
        <v>236</v>
      </c>
      <c r="D3" s="82" t="s">
        <v>237</v>
      </c>
      <c r="E3" s="82" t="s">
        <v>4</v>
      </c>
      <c r="F3" s="82" t="s">
        <v>5</v>
      </c>
      <c r="G3" s="82" t="s">
        <v>6</v>
      </c>
      <c r="H3" s="82" t="s">
        <v>238</v>
      </c>
      <c r="I3" s="82" t="s">
        <v>7</v>
      </c>
      <c r="J3" s="82" t="s">
        <v>239</v>
      </c>
      <c r="K3" s="82" t="s">
        <v>8</v>
      </c>
      <c r="L3" s="82" t="s">
        <v>9</v>
      </c>
      <c r="M3" s="82" t="s">
        <v>10</v>
      </c>
      <c r="N3" s="82" t="s">
        <v>11</v>
      </c>
      <c r="O3" s="82" t="s">
        <v>12</v>
      </c>
      <c r="P3" s="82" t="s">
        <v>13</v>
      </c>
    </row>
    <row r="4" spans="1:16" s="71" customFormat="1" ht="78.75" hidden="1" x14ac:dyDescent="0.2">
      <c r="A4" s="81" t="s">
        <v>0</v>
      </c>
      <c r="B4" s="51" t="s">
        <v>0</v>
      </c>
      <c r="C4" s="72" t="s">
        <v>274</v>
      </c>
      <c r="D4" s="80" t="s">
        <v>273</v>
      </c>
      <c r="E4" s="78" t="s">
        <v>272</v>
      </c>
      <c r="F4" s="78" t="s">
        <v>271</v>
      </c>
      <c r="G4" s="78" t="s">
        <v>270</v>
      </c>
      <c r="H4" s="78" t="s">
        <v>269</v>
      </c>
      <c r="I4" s="78" t="s">
        <v>268</v>
      </c>
      <c r="J4" s="78" t="s">
        <v>267</v>
      </c>
      <c r="K4" s="78" t="s">
        <v>266</v>
      </c>
      <c r="L4" s="79" t="s">
        <v>265</v>
      </c>
      <c r="M4" s="72" t="s">
        <v>264</v>
      </c>
      <c r="N4" s="78" t="s">
        <v>263</v>
      </c>
      <c r="O4" s="78" t="s">
        <v>262</v>
      </c>
      <c r="P4" s="72" t="s">
        <v>261</v>
      </c>
    </row>
    <row r="5" spans="1:16" s="71" customFormat="1" ht="78.75" hidden="1" x14ac:dyDescent="0.2">
      <c r="C5" s="77" t="s">
        <v>0</v>
      </c>
      <c r="D5" s="76" t="s">
        <v>0</v>
      </c>
      <c r="E5" s="74" t="s">
        <v>260</v>
      </c>
      <c r="F5" s="74" t="s">
        <v>259</v>
      </c>
      <c r="G5" s="74" t="s">
        <v>258</v>
      </c>
      <c r="H5" s="73" t="s">
        <v>0</v>
      </c>
      <c r="I5" s="73" t="s">
        <v>0</v>
      </c>
      <c r="J5" s="73" t="s">
        <v>0</v>
      </c>
      <c r="K5" s="73" t="s">
        <v>0</v>
      </c>
      <c r="L5" s="75" t="s">
        <v>0</v>
      </c>
      <c r="M5" s="72" t="s">
        <v>257</v>
      </c>
      <c r="N5" s="74" t="s">
        <v>256</v>
      </c>
      <c r="O5" s="73" t="s">
        <v>0</v>
      </c>
      <c r="P5" s="72" t="s">
        <v>255</v>
      </c>
    </row>
    <row r="6" spans="1:16" ht="22.5" x14ac:dyDescent="0.2">
      <c r="A6" s="52" t="s">
        <v>16</v>
      </c>
      <c r="B6" s="51" t="s">
        <v>17</v>
      </c>
      <c r="C6" s="61">
        <f>C8+C7</f>
        <v>3916342.88</v>
      </c>
      <c r="D6" s="61">
        <f>D8+D7</f>
        <v>31957.41</v>
      </c>
      <c r="E6" s="61">
        <f>E8+E7</f>
        <v>99421.53</v>
      </c>
      <c r="F6" s="61">
        <f>F8+F7</f>
        <v>74355.739999999991</v>
      </c>
      <c r="G6" s="61">
        <f>G8+G7</f>
        <v>679390.65</v>
      </c>
      <c r="H6" s="61">
        <f>H8+H7</f>
        <v>4247207.7</v>
      </c>
      <c r="I6" s="61">
        <f>I8+I7</f>
        <v>18760.150000000001</v>
      </c>
      <c r="J6" s="61">
        <f>J8+J7</f>
        <v>291137.78000000003</v>
      </c>
      <c r="K6" s="61">
        <f>K8+K7</f>
        <v>788109.66</v>
      </c>
      <c r="L6" s="61">
        <f>L8+L7</f>
        <v>126128.72</v>
      </c>
      <c r="M6" s="61">
        <f>M8+M7</f>
        <v>19282.16</v>
      </c>
      <c r="N6" s="61">
        <f>N8+N7</f>
        <v>74438.64</v>
      </c>
      <c r="O6" s="61">
        <f>O8+O7</f>
        <v>544.64</v>
      </c>
      <c r="P6" s="61">
        <f>C6+D6+E6+F6+G6+H6+I6+J6+K6+L6+M6+N6+O6</f>
        <v>10367077.660000002</v>
      </c>
    </row>
    <row r="7" spans="1:16" x14ac:dyDescent="0.2">
      <c r="A7" s="70" t="s">
        <v>18</v>
      </c>
      <c r="B7" s="66" t="s">
        <v>19</v>
      </c>
      <c r="C7" s="63">
        <v>3534561.73</v>
      </c>
      <c r="D7" s="63">
        <v>12799.27</v>
      </c>
      <c r="E7" s="63">
        <v>38785.19</v>
      </c>
      <c r="F7" s="63">
        <v>39396.67</v>
      </c>
      <c r="G7" s="63">
        <v>368525.12</v>
      </c>
      <c r="H7" s="63">
        <v>2346796.9300000002</v>
      </c>
      <c r="I7" s="63">
        <v>10206.17</v>
      </c>
      <c r="J7" s="63">
        <v>142735.46</v>
      </c>
      <c r="K7" s="63">
        <v>424285.14</v>
      </c>
      <c r="L7" s="63">
        <v>70328.39</v>
      </c>
      <c r="M7" s="63">
        <v>10490.16</v>
      </c>
      <c r="N7" s="63">
        <v>37210.33</v>
      </c>
      <c r="O7" s="63">
        <v>296.3</v>
      </c>
      <c r="P7" s="61">
        <f>C7+D7+E7+F7+G7+H7+I7+J7+K7+L7+M7+N7+O7</f>
        <v>7036416.8599999994</v>
      </c>
    </row>
    <row r="8" spans="1:16" x14ac:dyDescent="0.2">
      <c r="A8" s="70" t="s">
        <v>20</v>
      </c>
      <c r="B8" s="66" t="s">
        <v>21</v>
      </c>
      <c r="C8" s="63">
        <v>381781.15</v>
      </c>
      <c r="D8" s="63">
        <v>19158.14</v>
      </c>
      <c r="E8" s="63">
        <v>60636.34</v>
      </c>
      <c r="F8" s="63">
        <v>34959.07</v>
      </c>
      <c r="G8" s="63">
        <v>310865.53000000003</v>
      </c>
      <c r="H8" s="63">
        <v>1900410.77</v>
      </c>
      <c r="I8" s="63">
        <v>8553.98</v>
      </c>
      <c r="J8" s="63">
        <v>148402.32</v>
      </c>
      <c r="K8" s="63">
        <v>363824.52</v>
      </c>
      <c r="L8" s="63">
        <v>55800.33</v>
      </c>
      <c r="M8" s="63">
        <v>8792</v>
      </c>
      <c r="N8" s="63">
        <v>37228.31</v>
      </c>
      <c r="O8" s="63">
        <v>248.34</v>
      </c>
      <c r="P8" s="61">
        <f>C8+D8+E8+F8+G8+H8+I8+J8+K8+L8+M8+N8+O8</f>
        <v>3330660.8</v>
      </c>
    </row>
    <row r="9" spans="1:16" x14ac:dyDescent="0.2">
      <c r="A9" s="70" t="s">
        <v>22</v>
      </c>
      <c r="B9" s="66" t="s">
        <v>23</v>
      </c>
      <c r="C9" s="63">
        <v>18532.669999999998</v>
      </c>
      <c r="D9" s="63">
        <v>6357.34</v>
      </c>
      <c r="E9" s="63">
        <v>22382.49</v>
      </c>
      <c r="F9" s="63">
        <v>58907.8</v>
      </c>
      <c r="G9" s="63">
        <v>130057.24</v>
      </c>
      <c r="H9" s="63">
        <v>1070116.27</v>
      </c>
      <c r="I9" s="63">
        <v>99066.93</v>
      </c>
      <c r="J9" s="63">
        <v>127584.08</v>
      </c>
      <c r="K9" s="63">
        <v>391950.69</v>
      </c>
      <c r="L9" s="63">
        <v>25951.66</v>
      </c>
      <c r="M9" s="63">
        <v>6048.02</v>
      </c>
      <c r="N9" s="63">
        <v>21252.36</v>
      </c>
      <c r="O9" s="63">
        <v>170.83</v>
      </c>
      <c r="P9" s="61">
        <f>C9+D9+E9+F9+G9+H9+I9+J9+K9+L9+M9+N9+O9</f>
        <v>1978378.3800000001</v>
      </c>
    </row>
    <row r="10" spans="1:16" x14ac:dyDescent="0.2">
      <c r="A10" s="70" t="s">
        <v>24</v>
      </c>
      <c r="B10" s="66" t="s">
        <v>25</v>
      </c>
      <c r="C10" s="63">
        <v>2490.27</v>
      </c>
      <c r="D10" s="63">
        <v>16891.5</v>
      </c>
      <c r="E10" s="63">
        <v>31394.44</v>
      </c>
      <c r="F10" s="63">
        <v>25651.62</v>
      </c>
      <c r="G10" s="63">
        <v>225785.55</v>
      </c>
      <c r="H10" s="63">
        <v>1844836.47</v>
      </c>
      <c r="I10" s="63">
        <v>8275.8700000000008</v>
      </c>
      <c r="J10" s="63">
        <v>67293.14</v>
      </c>
      <c r="K10" s="63">
        <v>454797.94</v>
      </c>
      <c r="L10" s="63">
        <v>42984.35</v>
      </c>
      <c r="M10" s="63">
        <v>8506.15</v>
      </c>
      <c r="N10" s="63">
        <v>29881.08</v>
      </c>
      <c r="O10" s="63">
        <v>240.26</v>
      </c>
      <c r="P10" s="61">
        <f>C10+D10+E10+F10+G10+H10+I10+J10+K10+L10+M10+N10+O10</f>
        <v>2759028.64</v>
      </c>
    </row>
    <row r="11" spans="1:16" x14ac:dyDescent="0.2">
      <c r="A11" s="70" t="s">
        <v>26</v>
      </c>
      <c r="B11" s="66" t="s">
        <v>27</v>
      </c>
      <c r="C11" s="63">
        <v>73982.429999999993</v>
      </c>
      <c r="D11" s="63">
        <v>99039.11</v>
      </c>
      <c r="E11" s="63">
        <v>505148.62</v>
      </c>
      <c r="F11" s="63">
        <v>140050.04999999999</v>
      </c>
      <c r="G11" s="63">
        <v>932214.23</v>
      </c>
      <c r="H11" s="63">
        <v>8813210.9600000009</v>
      </c>
      <c r="I11" s="63">
        <v>37395.620000000003</v>
      </c>
      <c r="J11" s="63">
        <v>632894.13</v>
      </c>
      <c r="K11" s="63">
        <v>848288.7</v>
      </c>
      <c r="L11" s="63">
        <v>192018.7</v>
      </c>
      <c r="M11" s="63">
        <v>38436.17</v>
      </c>
      <c r="N11" s="63">
        <v>167309.24</v>
      </c>
      <c r="O11" s="63">
        <v>1085.67</v>
      </c>
      <c r="P11" s="61">
        <f>C11+D11+E11+F11+G11+H11+I11+J11+K11+L11+M11+N11+O11</f>
        <v>12481073.629999999</v>
      </c>
    </row>
    <row r="12" spans="1:16" x14ac:dyDescent="0.2">
      <c r="A12" s="70" t="s">
        <v>28</v>
      </c>
      <c r="B12" s="66" t="s">
        <v>29</v>
      </c>
      <c r="C12" s="63">
        <v>21409.55</v>
      </c>
      <c r="D12" s="63">
        <v>64400.2</v>
      </c>
      <c r="E12" s="63">
        <v>1045078.44</v>
      </c>
      <c r="F12" s="63">
        <v>138380.24</v>
      </c>
      <c r="G12" s="63">
        <v>785700.24</v>
      </c>
      <c r="H12" s="63">
        <v>7244216.4900000002</v>
      </c>
      <c r="I12" s="63">
        <v>33249.08</v>
      </c>
      <c r="J12" s="63">
        <v>389220.84</v>
      </c>
      <c r="K12" s="63">
        <v>869540.6</v>
      </c>
      <c r="L12" s="63">
        <v>136002.37</v>
      </c>
      <c r="M12" s="63">
        <v>34174.25</v>
      </c>
      <c r="N12" s="63">
        <v>198071.52</v>
      </c>
      <c r="O12" s="63">
        <v>965.29</v>
      </c>
      <c r="P12" s="61">
        <f>C12+D12+E12+F12+G12+H12+I12+J12+K12+L12+M12+N12+O12</f>
        <v>10960409.109999998</v>
      </c>
    </row>
    <row r="13" spans="1:16" ht="22.5" x14ac:dyDescent="0.2">
      <c r="A13" s="52" t="s">
        <v>30</v>
      </c>
      <c r="B13" s="51" t="s">
        <v>31</v>
      </c>
      <c r="C13" s="61">
        <f ca="1">C14+C18</f>
        <v>81456.759999999995</v>
      </c>
      <c r="D13" s="61">
        <f ca="1">D14+D18</f>
        <v>27866.959999999999</v>
      </c>
      <c r="E13" s="61">
        <f ca="1">E14+E18</f>
        <v>898503.5199999999</v>
      </c>
      <c r="F13" s="61">
        <f ca="1">F14+F18</f>
        <v>144685.47999999998</v>
      </c>
      <c r="G13" s="61">
        <f ca="1">G14+G18</f>
        <v>561752.04</v>
      </c>
      <c r="H13" s="61">
        <f ca="1">H14+H18</f>
        <v>2723519.5</v>
      </c>
      <c r="I13" s="61">
        <f ca="1">I14+I18</f>
        <v>11596.98</v>
      </c>
      <c r="J13" s="61">
        <f ca="1">J14+J18</f>
        <v>159826.32999999999</v>
      </c>
      <c r="K13" s="61">
        <f ca="1">K14+K18</f>
        <v>367255.62</v>
      </c>
      <c r="L13" s="61">
        <f ca="1">L14+L18</f>
        <v>86182.67</v>
      </c>
      <c r="M13" s="61">
        <f ca="1">M14+M18</f>
        <v>11919.669999999998</v>
      </c>
      <c r="N13" s="61">
        <f ca="1">N14+N18</f>
        <v>48751.39</v>
      </c>
      <c r="O13" s="61">
        <f ca="1">O14+O18</f>
        <v>336.68</v>
      </c>
      <c r="P13" s="61">
        <f ca="1">C13+D13+E13+F13+G13+H13+I13+J13+K13+L13+M13+N13+O13</f>
        <v>5123653.5999999996</v>
      </c>
    </row>
    <row r="14" spans="1:16" x14ac:dyDescent="0.2">
      <c r="A14" s="52" t="s">
        <v>32</v>
      </c>
      <c r="B14" s="51" t="s">
        <v>33</v>
      </c>
      <c r="C14" s="61">
        <f>C17+C16+C15</f>
        <v>69107.459999999992</v>
      </c>
      <c r="D14" s="61">
        <f>D17+D16+D15</f>
        <v>15526.06</v>
      </c>
      <c r="E14" s="61">
        <f>E17+E16+E15</f>
        <v>844568.15999999992</v>
      </c>
      <c r="F14" s="61">
        <f>F17+F16+F15</f>
        <v>113616.09999999999</v>
      </c>
      <c r="G14" s="61">
        <f>G17+G16+G15</f>
        <v>424399.83999999997</v>
      </c>
      <c r="H14" s="61">
        <f>H17+H16+H15</f>
        <v>1593720.01</v>
      </c>
      <c r="I14" s="61">
        <f>I17+I16+I15</f>
        <v>6912.19</v>
      </c>
      <c r="J14" s="61">
        <f>J17+J16+J15</f>
        <v>108552.82999999999</v>
      </c>
      <c r="K14" s="61">
        <f>K17+K16+K15</f>
        <v>249132.7</v>
      </c>
      <c r="L14" s="61">
        <f>L17+L16+L15</f>
        <v>55206.93</v>
      </c>
      <c r="M14" s="61">
        <f>M17+M16+M15</f>
        <v>7104.5199999999995</v>
      </c>
      <c r="N14" s="61">
        <f>N17+N16+N15</f>
        <v>28545.4</v>
      </c>
      <c r="O14" s="61">
        <f>O17+O16+O15</f>
        <v>200.67000000000002</v>
      </c>
      <c r="P14" s="61">
        <f>C14+D14+E14+F14+G14+H14+I14+J14+K14+L14+M14+N14+O14</f>
        <v>3516592.87</v>
      </c>
    </row>
    <row r="15" spans="1:16" x14ac:dyDescent="0.2">
      <c r="A15" s="67" t="s">
        <v>34</v>
      </c>
      <c r="B15" s="66" t="s">
        <v>35</v>
      </c>
      <c r="C15" s="63">
        <v>5523.59</v>
      </c>
      <c r="D15" s="63">
        <v>5916.35</v>
      </c>
      <c r="E15" s="63">
        <v>803574.44</v>
      </c>
      <c r="F15" s="63">
        <v>8872.8700000000008</v>
      </c>
      <c r="G15" s="63">
        <v>246585.44</v>
      </c>
      <c r="H15" s="63">
        <v>182907.24</v>
      </c>
      <c r="I15" s="63">
        <v>1365.54</v>
      </c>
      <c r="J15" s="63">
        <v>11105.7</v>
      </c>
      <c r="K15" s="63">
        <v>196573.04</v>
      </c>
      <c r="L15" s="63">
        <v>8840.42</v>
      </c>
      <c r="M15" s="63">
        <v>1403.54</v>
      </c>
      <c r="N15" s="63">
        <v>4927.95</v>
      </c>
      <c r="O15" s="63">
        <v>39.64</v>
      </c>
      <c r="P15" s="61">
        <f>C15+D15+E15+F15+G15+H15+I15+J15+K15+L15+M15+N15+O15</f>
        <v>1477635.7599999998</v>
      </c>
    </row>
    <row r="16" spans="1:16" x14ac:dyDescent="0.2">
      <c r="A16" s="67" t="s">
        <v>36</v>
      </c>
      <c r="B16" s="66" t="s">
        <v>37</v>
      </c>
      <c r="C16" s="63">
        <v>9344.49</v>
      </c>
      <c r="D16" s="63">
        <v>1188.21</v>
      </c>
      <c r="E16" s="63">
        <v>2021.37</v>
      </c>
      <c r="F16" s="63">
        <v>940.86</v>
      </c>
      <c r="G16" s="63">
        <v>20800.09</v>
      </c>
      <c r="H16" s="63">
        <v>138159.99</v>
      </c>
      <c r="I16" s="63">
        <v>513.33000000000004</v>
      </c>
      <c r="J16" s="63">
        <v>4049.68</v>
      </c>
      <c r="K16" s="63">
        <v>4615.01</v>
      </c>
      <c r="L16" s="63">
        <v>3586.64</v>
      </c>
      <c r="M16" s="63">
        <v>527.61</v>
      </c>
      <c r="N16" s="63">
        <v>1854.91</v>
      </c>
      <c r="O16" s="63">
        <v>14.9</v>
      </c>
      <c r="P16" s="61">
        <f>C16+D16+E16+F16+G16+H16+I16+J16+K16+L16+M16+N16+O16</f>
        <v>187617.09</v>
      </c>
    </row>
    <row r="17" spans="1:16" x14ac:dyDescent="0.2">
      <c r="A17" s="67" t="s">
        <v>38</v>
      </c>
      <c r="B17" s="66" t="s">
        <v>39</v>
      </c>
      <c r="C17" s="63">
        <v>54239.38</v>
      </c>
      <c r="D17" s="63">
        <v>8421.5</v>
      </c>
      <c r="E17" s="63">
        <v>38972.35</v>
      </c>
      <c r="F17" s="63">
        <v>103802.37</v>
      </c>
      <c r="G17" s="63">
        <v>157014.31</v>
      </c>
      <c r="H17" s="63">
        <v>1272652.78</v>
      </c>
      <c r="I17" s="63">
        <v>5033.32</v>
      </c>
      <c r="J17" s="63">
        <v>93397.45</v>
      </c>
      <c r="K17" s="63">
        <v>47944.65</v>
      </c>
      <c r="L17" s="63">
        <v>42779.87</v>
      </c>
      <c r="M17" s="63">
        <v>5173.37</v>
      </c>
      <c r="N17" s="63">
        <v>21762.54</v>
      </c>
      <c r="O17" s="63">
        <v>146.13</v>
      </c>
      <c r="P17" s="61">
        <f>C17+D17+E17+F17+G17+H17+I17+J17+K17+L17+M17+N17+O17</f>
        <v>1851340.02</v>
      </c>
    </row>
    <row r="18" spans="1:16" ht="22.5" x14ac:dyDescent="0.2">
      <c r="A18" s="52" t="s">
        <v>40</v>
      </c>
      <c r="B18" s="51" t="s">
        <v>41</v>
      </c>
      <c r="C18" s="61">
        <f ca="1">C20+C19</f>
        <v>12349.3</v>
      </c>
      <c r="D18" s="61">
        <f ca="1">D20+D19</f>
        <v>12340.9</v>
      </c>
      <c r="E18" s="61">
        <f ca="1">E20+E19</f>
        <v>53935.360000000001</v>
      </c>
      <c r="F18" s="61">
        <f ca="1">F20+F19</f>
        <v>31069.38</v>
      </c>
      <c r="G18" s="61">
        <f ca="1">G20+G19</f>
        <v>137352.20000000001</v>
      </c>
      <c r="H18" s="61">
        <f ca="1">H20+H19</f>
        <v>1129799.49</v>
      </c>
      <c r="I18" s="61">
        <f ca="1">I20+I19</f>
        <v>4684.79</v>
      </c>
      <c r="J18" s="61">
        <f ca="1">J20+J19</f>
        <v>51273.5</v>
      </c>
      <c r="K18" s="61">
        <f ca="1">K20+K19</f>
        <v>118122.92</v>
      </c>
      <c r="L18" s="61">
        <f ca="1">L20+L19</f>
        <v>30975.74</v>
      </c>
      <c r="M18" s="61">
        <f ca="1">M20+M19</f>
        <v>4815.1499999999996</v>
      </c>
      <c r="N18" s="61">
        <f ca="1">N20+N19</f>
        <v>20205.990000000002</v>
      </c>
      <c r="O18" s="61">
        <f ca="1">O20+O19</f>
        <v>136.01</v>
      </c>
      <c r="P18" s="61">
        <f ca="1">C18+D18+E18+F18+G18+H18+I18+J18+K18+L18+M18+N18+O18</f>
        <v>1607060.7299999997</v>
      </c>
    </row>
    <row r="19" spans="1:16" x14ac:dyDescent="0.2">
      <c r="A19" s="67" t="s">
        <v>42</v>
      </c>
      <c r="B19" s="66" t="s">
        <v>43</v>
      </c>
      <c r="C19" s="63">
        <v>12349.3</v>
      </c>
      <c r="D19" s="63">
        <v>12340.9</v>
      </c>
      <c r="E19" s="63">
        <v>53935.360000000001</v>
      </c>
      <c r="F19" s="63">
        <v>31069.38</v>
      </c>
      <c r="G19" s="63">
        <v>137352.20000000001</v>
      </c>
      <c r="H19" s="63">
        <v>1129799.49</v>
      </c>
      <c r="I19" s="63">
        <v>4684.79</v>
      </c>
      <c r="J19" s="63">
        <v>51273.5</v>
      </c>
      <c r="K19" s="63">
        <v>118122.92</v>
      </c>
      <c r="L19" s="63">
        <v>30975.74</v>
      </c>
      <c r="M19" s="63">
        <v>4815.1499999999996</v>
      </c>
      <c r="N19" s="63">
        <v>20205.990000000002</v>
      </c>
      <c r="O19" s="63">
        <v>136.01</v>
      </c>
      <c r="P19" s="61">
        <f>C19+D19+E19+F19+G19+H19+I19+J19+K19+L19+M19+N19+O19</f>
        <v>1607060.7299999997</v>
      </c>
    </row>
    <row r="20" spans="1:16" x14ac:dyDescent="0.2">
      <c r="A20" s="67" t="s">
        <v>44</v>
      </c>
      <c r="B20" s="66" t="s">
        <v>45</v>
      </c>
      <c r="C20" s="63">
        <f ca="1">VALUE(IFERROR(VLOOKUP("1F122",INDIRECT([1]PARAMETRI!$B$1&amp;"!$E:$J"),6,FALSE),0))</f>
        <v>0</v>
      </c>
      <c r="D20" s="63">
        <f ca="1">VALUE(IFERROR(VLOOKUP("1F122",INDIRECT([1]PARAMETRI!$B$1&amp;"!$E:$K"),7,FALSE),0))</f>
        <v>0</v>
      </c>
      <c r="E20" s="63">
        <f ca="1">VALUE(IFERROR(VLOOKUP("1F122",INDIRECT([1]PARAMETRI!$B$1&amp;"!$E:$L"),8,FALSE),0))</f>
        <v>0</v>
      </c>
      <c r="F20" s="63">
        <f ca="1">VALUE(IFERROR(VLOOKUP("1F122",INDIRECT([1]PARAMETRI!$B$1&amp;"!$E:$M"),9,FALSE),0))</f>
        <v>0</v>
      </c>
      <c r="G20" s="63">
        <f ca="1">VALUE(IFERROR(VLOOKUP("1F122",INDIRECT([1]PARAMETRI!$B$1&amp;"!$E:$N"),10,FALSE),0))</f>
        <v>0</v>
      </c>
      <c r="H20" s="63">
        <f ca="1">VALUE(IFERROR(VLOOKUP("1F122",INDIRECT([1]PARAMETRI!$B$1&amp;"!$E:$O"),11,FALSE),0))</f>
        <v>0</v>
      </c>
      <c r="I20" s="63">
        <f ca="1">VALUE(IFERROR(VLOOKUP("1F122",INDIRECT([1]PARAMETRI!$B$1&amp;"!$E:$P"),12,FALSE),0))</f>
        <v>0</v>
      </c>
      <c r="J20" s="63">
        <f ca="1">VALUE(IFERROR(VLOOKUP("1F122",INDIRECT([1]PARAMETRI!$B$1&amp;"!$E:$Q"),13,FALSE),0))</f>
        <v>0</v>
      </c>
      <c r="K20" s="63">
        <f ca="1">VALUE(IFERROR(VLOOKUP("1F122",INDIRECT([1]PARAMETRI!$B$1&amp;"!$E:$R"),14,FALSE),0))</f>
        <v>0</v>
      </c>
      <c r="L20" s="63">
        <f ca="1">VALUE(IFERROR(VLOOKUP("1F122",INDIRECT([1]PARAMETRI!$B$1&amp;"!$E:$S"),15,FALSE),0))</f>
        <v>0</v>
      </c>
      <c r="M20" s="63">
        <f ca="1">VALUE(IFERROR(VLOOKUP("1F122",INDIRECT([1]PARAMETRI!$B$1&amp;"!$E:$T"),16,FALSE),0))</f>
        <v>0</v>
      </c>
      <c r="N20" s="63">
        <f ca="1">VALUE(IFERROR(VLOOKUP("1F122",INDIRECT([1]PARAMETRI!$B$1&amp;"!$E:$U"),17,FALSE),0))</f>
        <v>0</v>
      </c>
      <c r="O20" s="63">
        <f ca="1">VALUE(IFERROR(VLOOKUP("1F122",INDIRECT([1]PARAMETRI!$B$1&amp;"!$E:$V"),18,FALSE),0))</f>
        <v>0</v>
      </c>
      <c r="P20" s="61">
        <f ca="1">C20+D20+E20+F20+G20+H20+I20+J20+K20+L20+M20+N20+O20</f>
        <v>0</v>
      </c>
    </row>
    <row r="21" spans="1:16" x14ac:dyDescent="0.2">
      <c r="A21" s="67" t="s">
        <v>46</v>
      </c>
      <c r="B21" s="66" t="s">
        <v>47</v>
      </c>
      <c r="C21" s="63">
        <v>2736.83</v>
      </c>
      <c r="D21" s="63">
        <v>42360.3</v>
      </c>
      <c r="E21" s="63">
        <v>38329.449999999997</v>
      </c>
      <c r="F21" s="63">
        <v>10596.64</v>
      </c>
      <c r="G21" s="63">
        <v>475684.53</v>
      </c>
      <c r="H21" s="63">
        <v>725523.11</v>
      </c>
      <c r="I21" s="63">
        <v>4555.68</v>
      </c>
      <c r="J21" s="63">
        <v>59700.7</v>
      </c>
      <c r="K21" s="63">
        <v>494727.36</v>
      </c>
      <c r="L21" s="63">
        <v>87042.880000000005</v>
      </c>
      <c r="M21" s="63">
        <v>4682.45</v>
      </c>
      <c r="N21" s="63">
        <v>81456.149999999994</v>
      </c>
      <c r="O21" s="63">
        <v>132.26</v>
      </c>
      <c r="P21" s="61">
        <f>C21+D21+E21+F21+G21+H21+I21+J21+K21+L21+M21+N21+O21</f>
        <v>2027528.3399999994</v>
      </c>
    </row>
    <row r="22" spans="1:16" x14ac:dyDescent="0.2">
      <c r="A22" s="67" t="s">
        <v>48</v>
      </c>
      <c r="B22" s="66" t="s">
        <v>49</v>
      </c>
      <c r="C22" s="63">
        <v>321.95</v>
      </c>
      <c r="D22" s="63">
        <v>4983.46</v>
      </c>
      <c r="E22" s="63">
        <v>4509.33</v>
      </c>
      <c r="F22" s="63">
        <v>721147.44</v>
      </c>
      <c r="G22" s="63">
        <v>55962.66</v>
      </c>
      <c r="H22" s="63">
        <v>85355.66</v>
      </c>
      <c r="I22" s="63">
        <v>535.96</v>
      </c>
      <c r="J22" s="63">
        <v>7023.64</v>
      </c>
      <c r="K22" s="63">
        <v>58203.21</v>
      </c>
      <c r="L22" s="63">
        <v>10240.26</v>
      </c>
      <c r="M22" s="63">
        <v>550.88</v>
      </c>
      <c r="N22" s="63">
        <v>9583.07</v>
      </c>
      <c r="O22" s="63">
        <v>15.56</v>
      </c>
      <c r="P22" s="61">
        <f>C22+D22+E22+F22+G22+H22+I22+J22+K22+L22+M22+N22+O22</f>
        <v>958433.08</v>
      </c>
    </row>
    <row r="23" spans="1:16" x14ac:dyDescent="0.2">
      <c r="A23" s="69">
        <v>19999</v>
      </c>
      <c r="B23" s="51" t="s">
        <v>50</v>
      </c>
      <c r="C23" s="61">
        <f ca="1">C6+C9+C10+C11+C12+C13+C21+C22</f>
        <v>4117273.34</v>
      </c>
      <c r="D23" s="61">
        <f ca="1">D6+D9+D10+D11+D12+D13+D21+D22</f>
        <v>293856.28000000003</v>
      </c>
      <c r="E23" s="61">
        <f ca="1">E6+E9+E10+E11+E12+E13+E21+E22</f>
        <v>2644767.8200000003</v>
      </c>
      <c r="F23" s="61">
        <f ca="1">F6+F9+F10+F11+F12+F13+F21+F22</f>
        <v>1313775.0099999998</v>
      </c>
      <c r="G23" s="61">
        <f ca="1">G6+G9+G10+G11+G12+G13+G21+G22</f>
        <v>3846547.1400000006</v>
      </c>
      <c r="H23" s="61">
        <f ca="1">H6+H9+H10+H11+H12+H13+H21+H22</f>
        <v>26753986.16</v>
      </c>
      <c r="I23" s="61">
        <f ca="1">I6+I9+I10+I11+I12+I13+I21+I22</f>
        <v>213436.26999999996</v>
      </c>
      <c r="J23" s="61">
        <f ca="1">J6+J9+J10+J11+J12+J13+J21+J22</f>
        <v>1734680.6400000001</v>
      </c>
      <c r="K23" s="61">
        <f ca="1">K6+K9+K10+K11+K12+K13+K21+K22</f>
        <v>4272873.78</v>
      </c>
      <c r="L23" s="61">
        <f ca="1">L6+L9+L10+L11+L12+L13+L21+L22</f>
        <v>706551.6100000001</v>
      </c>
      <c r="M23" s="61">
        <f ca="1">M6+M9+M10+M11+M12+M13+M21+M22</f>
        <v>123599.75</v>
      </c>
      <c r="N23" s="61">
        <f ca="1">N6+N9+N10+N11+N12+N13+N21+N22</f>
        <v>630743.44999999995</v>
      </c>
      <c r="O23" s="61">
        <f ca="1">O6+O9+O10+O11+O12+O13+O21+O22</f>
        <v>3491.19</v>
      </c>
      <c r="P23" s="61">
        <f ca="1">C23+D23+E23+F23+G23+H23+I23+J23+K23+L23+M23+N23+O23</f>
        <v>46655582.440000005</v>
      </c>
    </row>
    <row r="24" spans="1:16" x14ac:dyDescent="0.2">
      <c r="A24" s="60" t="s">
        <v>0</v>
      </c>
      <c r="B24" s="59" t="s">
        <v>0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</row>
    <row r="25" spans="1:16" x14ac:dyDescent="0.2">
      <c r="A25" s="52" t="s">
        <v>51</v>
      </c>
      <c r="B25" s="51" t="s">
        <v>52</v>
      </c>
      <c r="C25" s="61">
        <f ca="1">C26+C33+C39</f>
        <v>474924.38</v>
      </c>
      <c r="D25" s="61">
        <f ca="1">D26+D33+D39</f>
        <v>214172.97999999998</v>
      </c>
      <c r="E25" s="61">
        <f ca="1">E26+E33+E39</f>
        <v>44407873.509999998</v>
      </c>
      <c r="F25" s="61">
        <f ca="1">F26+F33+F39</f>
        <v>482803.79000000004</v>
      </c>
      <c r="G25" s="61">
        <f ca="1">G26+G33+G39</f>
        <v>2458504.89</v>
      </c>
      <c r="H25" s="61">
        <f ca="1">H26+H33+H39</f>
        <v>6370763.0300000003</v>
      </c>
      <c r="I25" s="61">
        <f ca="1">I26+I33+I39</f>
        <v>189536.8</v>
      </c>
      <c r="J25" s="61">
        <f ca="1">J26+J33+J39</f>
        <v>1791087.33</v>
      </c>
      <c r="K25" s="61">
        <f ca="1">K26+K33+K39</f>
        <v>2544763.67</v>
      </c>
      <c r="L25" s="61">
        <f ca="1">L26+L33+L39</f>
        <v>666358.81000000006</v>
      </c>
      <c r="M25" s="61">
        <f ca="1">M26+M33+M39</f>
        <v>194810.76</v>
      </c>
      <c r="N25" s="61">
        <f ca="1">N26+N33+N39</f>
        <v>708445.8899999999</v>
      </c>
      <c r="O25" s="61">
        <f ca="1">O26+O33+O39</f>
        <v>5502.6200000000008</v>
      </c>
      <c r="P25" s="61">
        <f ca="1">C25+D25+E25+F25+G25+H25+I25+J25+K25+L25+M25+N25+O25</f>
        <v>60509548.459999993</v>
      </c>
    </row>
    <row r="26" spans="1:16" x14ac:dyDescent="0.2">
      <c r="A26" s="52" t="s">
        <v>53</v>
      </c>
      <c r="B26" s="51" t="s">
        <v>54</v>
      </c>
      <c r="C26" s="61">
        <f ca="1">C27+C28+C29+C30+C31+C32</f>
        <v>37978.049999999996</v>
      </c>
      <c r="D26" s="61">
        <f ca="1">D27+D28+D29+D30+D31+D32</f>
        <v>83956.52</v>
      </c>
      <c r="E26" s="61">
        <f ca="1">E27+E28+E29+E30+E31+E32</f>
        <v>37271730.909999996</v>
      </c>
      <c r="F26" s="61">
        <f ca="1">F27+F28+F29+F30+F31+F32</f>
        <v>216571.91</v>
      </c>
      <c r="G26" s="61">
        <f ca="1">G27+G28+G29+G30+G31+G32</f>
        <v>1451661.27</v>
      </c>
      <c r="H26" s="61">
        <f ca="1">H27+H28+H29+H30+H31+H32</f>
        <v>1289388.48</v>
      </c>
      <c r="I26" s="61">
        <f ca="1">I27+I28+I29+I30+I31+I32</f>
        <v>141667.5</v>
      </c>
      <c r="J26" s="61">
        <f ca="1">J27+J28+J29+J30+J31+J32</f>
        <v>1121793.4200000002</v>
      </c>
      <c r="K26" s="61">
        <f ca="1">K27+K28+K29+K30+K31+K32</f>
        <v>1536435.79</v>
      </c>
      <c r="L26" s="61">
        <f ca="1">L27+L28+L29+L30+L31+L32</f>
        <v>412314.42</v>
      </c>
      <c r="M26" s="61">
        <f ca="1">M27+M28+M29+M30+M31+M32</f>
        <v>145609.46</v>
      </c>
      <c r="N26" s="61">
        <f ca="1">N27+N28+N29+N30+N31+N32</f>
        <v>520264.43</v>
      </c>
      <c r="O26" s="61">
        <f ca="1">O27+O28+O29+O30+O31+O32</f>
        <v>4112.8700000000008</v>
      </c>
      <c r="P26" s="61">
        <f ca="1">C26+D26+E26+F26+G26+H26+I26+J26+K26+L26+M26+N26+O26</f>
        <v>44233485.029999994</v>
      </c>
    </row>
    <row r="27" spans="1:16" x14ac:dyDescent="0.2">
      <c r="A27" s="67" t="s">
        <v>55</v>
      </c>
      <c r="B27" s="66" t="s">
        <v>56</v>
      </c>
      <c r="C27" s="63">
        <v>35613.17</v>
      </c>
      <c r="D27" s="63">
        <v>78429.210000000006</v>
      </c>
      <c r="E27" s="63">
        <v>33973785.130000003</v>
      </c>
      <c r="F27" s="63">
        <v>198479.95</v>
      </c>
      <c r="G27" s="63">
        <v>1333634.83</v>
      </c>
      <c r="H27" s="63">
        <v>1180328.25</v>
      </c>
      <c r="I27" s="63">
        <v>129158.79</v>
      </c>
      <c r="J27" s="63">
        <v>1023079.74</v>
      </c>
      <c r="K27" s="63">
        <v>1421985.94</v>
      </c>
      <c r="L27" s="63">
        <v>381912.38</v>
      </c>
      <c r="M27" s="63">
        <v>132752.70000000001</v>
      </c>
      <c r="N27" s="63">
        <v>475054.88</v>
      </c>
      <c r="O27" s="63">
        <v>3749.73</v>
      </c>
      <c r="P27" s="61">
        <f>C27+D27+E27+F27+G27+H27+I27+J27+K27+L27+M27+N27+O27</f>
        <v>40367964.70000001</v>
      </c>
    </row>
    <row r="28" spans="1:16" x14ac:dyDescent="0.2">
      <c r="A28" s="67" t="s">
        <v>57</v>
      </c>
      <c r="B28" s="66" t="s">
        <v>58</v>
      </c>
      <c r="C28" s="63">
        <v>751.95</v>
      </c>
      <c r="D28" s="63">
        <v>1758.48</v>
      </c>
      <c r="E28" s="63">
        <v>1052563.1100000001</v>
      </c>
      <c r="F28" s="63">
        <v>5770.83</v>
      </c>
      <c r="G28" s="63">
        <v>37636.68</v>
      </c>
      <c r="H28" s="63">
        <v>34790.68</v>
      </c>
      <c r="I28" s="63">
        <v>3991.95</v>
      </c>
      <c r="J28" s="63">
        <v>31501.84</v>
      </c>
      <c r="K28" s="63">
        <v>36462.620000000003</v>
      </c>
      <c r="L28" s="63">
        <v>9684.6200000000008</v>
      </c>
      <c r="M28" s="63">
        <v>4103.0200000000004</v>
      </c>
      <c r="N28" s="63">
        <v>14425.72</v>
      </c>
      <c r="O28" s="63">
        <v>115.89</v>
      </c>
      <c r="P28" s="61">
        <f>C28+D28+E28+F28+G28+H28+I28+J28+K28+L28+M28+N28+O28</f>
        <v>1233557.3900000001</v>
      </c>
    </row>
    <row r="29" spans="1:16" x14ac:dyDescent="0.2">
      <c r="A29" s="67" t="s">
        <v>59</v>
      </c>
      <c r="B29" s="66" t="s">
        <v>60</v>
      </c>
      <c r="C29" s="63">
        <v>1125.74</v>
      </c>
      <c r="D29" s="63">
        <v>2629</v>
      </c>
      <c r="E29" s="63">
        <v>1562508.66</v>
      </c>
      <c r="F29" s="63">
        <v>8577.93</v>
      </c>
      <c r="G29" s="63">
        <v>55977.54</v>
      </c>
      <c r="H29" s="63">
        <v>51700.99</v>
      </c>
      <c r="I29" s="63">
        <v>5926.94</v>
      </c>
      <c r="J29" s="63">
        <v>46774.87</v>
      </c>
      <c r="K29" s="63">
        <v>54341.71</v>
      </c>
      <c r="L29" s="63">
        <v>14437.23</v>
      </c>
      <c r="M29" s="63">
        <v>6091.86</v>
      </c>
      <c r="N29" s="63">
        <v>21425.34</v>
      </c>
      <c r="O29" s="63">
        <v>172.07</v>
      </c>
      <c r="P29" s="61">
        <f>C29+D29+E29+F29+G29+H29+I29+J29+K29+L29+M29+N29+O29</f>
        <v>1831689.8800000001</v>
      </c>
    </row>
    <row r="30" spans="1:16" x14ac:dyDescent="0.2">
      <c r="A30" s="67" t="s">
        <v>61</v>
      </c>
      <c r="B30" s="66" t="s">
        <v>62</v>
      </c>
      <c r="C30" s="63">
        <v>478.47</v>
      </c>
      <c r="D30" s="63">
        <v>1119.3</v>
      </c>
      <c r="E30" s="63">
        <v>670207.51</v>
      </c>
      <c r="F30" s="63">
        <v>3674.14</v>
      </c>
      <c r="G30" s="63">
        <v>23962.92</v>
      </c>
      <c r="H30" s="63">
        <v>22151.73</v>
      </c>
      <c r="I30" s="63">
        <v>2541.81</v>
      </c>
      <c r="J30" s="63">
        <v>20058.25</v>
      </c>
      <c r="K30" s="63">
        <v>23213.93</v>
      </c>
      <c r="L30" s="63">
        <v>6165.68</v>
      </c>
      <c r="M30" s="63">
        <v>2612.54</v>
      </c>
      <c r="N30" s="63">
        <v>9185.25</v>
      </c>
      <c r="O30" s="63">
        <v>73.790000000000006</v>
      </c>
      <c r="P30" s="61">
        <f>C30+D30+E30+F30+G30+H30+I30+J30+K30+L30+M30+N30+O30</f>
        <v>785445.3200000003</v>
      </c>
    </row>
    <row r="31" spans="1:16" x14ac:dyDescent="0.2">
      <c r="A31" s="67" t="s">
        <v>63</v>
      </c>
      <c r="B31" s="66" t="s">
        <v>64</v>
      </c>
      <c r="C31" s="63">
        <f ca="1">VALUE(IFERROR(VLOOKUP("2A115",INDIRECT([1]PARAMETRI!$B$1&amp;"!$E:$J"),6,FALSE),0))</f>
        <v>0</v>
      </c>
      <c r="D31" s="63">
        <f ca="1">VALUE(IFERROR(VLOOKUP("2A115",INDIRECT([1]PARAMETRI!$B$1&amp;"!$E:$K"),7,FALSE),0))</f>
        <v>0</v>
      </c>
      <c r="E31" s="63">
        <f ca="1">VALUE(IFERROR(VLOOKUP("2A115",INDIRECT([1]PARAMETRI!$B$1&amp;"!$E:$L"),8,FALSE),0))</f>
        <v>0</v>
      </c>
      <c r="F31" s="63">
        <f ca="1">VALUE(IFERROR(VLOOKUP("2A115",INDIRECT([1]PARAMETRI!$B$1&amp;"!$E:$M"),9,FALSE),0))</f>
        <v>0</v>
      </c>
      <c r="G31" s="63">
        <f ca="1">VALUE(IFERROR(VLOOKUP("2A115",INDIRECT([1]PARAMETRI!$B$1&amp;"!$E:$N"),10,FALSE),0))</f>
        <v>0</v>
      </c>
      <c r="H31" s="63">
        <f ca="1">VALUE(IFERROR(VLOOKUP("2A115",INDIRECT([1]PARAMETRI!$B$1&amp;"!$E:$O"),11,FALSE),0))</f>
        <v>0</v>
      </c>
      <c r="I31" s="63">
        <f ca="1">VALUE(IFERROR(VLOOKUP("2A115",INDIRECT([1]PARAMETRI!$B$1&amp;"!$E:$P"),12,FALSE),0))</f>
        <v>0</v>
      </c>
      <c r="J31" s="63">
        <f ca="1">VALUE(IFERROR(VLOOKUP("2A115",INDIRECT([1]PARAMETRI!$B$1&amp;"!$E:$Q"),13,FALSE),0))</f>
        <v>0</v>
      </c>
      <c r="K31" s="63">
        <f ca="1">VALUE(IFERROR(VLOOKUP("2A115",INDIRECT([1]PARAMETRI!$B$1&amp;"!$E:$R"),14,FALSE),0))</f>
        <v>0</v>
      </c>
      <c r="L31" s="63">
        <f ca="1">VALUE(IFERROR(VLOOKUP("2A115",INDIRECT([1]PARAMETRI!$B$1&amp;"!$E:$S"),15,FALSE),0))</f>
        <v>0</v>
      </c>
      <c r="M31" s="63">
        <f ca="1">VALUE(IFERROR(VLOOKUP("2A115",INDIRECT([1]PARAMETRI!$B$1&amp;"!$E:$T"),16,FALSE),0))</f>
        <v>0</v>
      </c>
      <c r="N31" s="63">
        <f ca="1">VALUE(IFERROR(VLOOKUP("2A115",INDIRECT([1]PARAMETRI!$B$1&amp;"!$E:$U"),17,FALSE),0))</f>
        <v>0</v>
      </c>
      <c r="O31" s="63">
        <f ca="1">VALUE(IFERROR(VLOOKUP("2A115",INDIRECT([1]PARAMETRI!$B$1&amp;"!$E:$V"),18,FALSE),0))</f>
        <v>0</v>
      </c>
      <c r="P31" s="61">
        <f ca="1">C31+D31+E31+F31+G31+H31+I31+J31+K31+L31+M31+N31+O31</f>
        <v>0</v>
      </c>
    </row>
    <row r="32" spans="1:16" x14ac:dyDescent="0.2">
      <c r="A32" s="67" t="s">
        <v>65</v>
      </c>
      <c r="B32" s="66" t="s">
        <v>66</v>
      </c>
      <c r="C32" s="63">
        <v>8.7200000000000006</v>
      </c>
      <c r="D32" s="63">
        <v>20.53</v>
      </c>
      <c r="E32" s="63">
        <v>12666.5</v>
      </c>
      <c r="F32" s="63">
        <v>69.06</v>
      </c>
      <c r="G32" s="63">
        <v>449.3</v>
      </c>
      <c r="H32" s="63">
        <v>416.83</v>
      </c>
      <c r="I32" s="63">
        <v>48.01</v>
      </c>
      <c r="J32" s="63">
        <v>378.72</v>
      </c>
      <c r="K32" s="63">
        <v>431.59</v>
      </c>
      <c r="L32" s="63">
        <v>114.51</v>
      </c>
      <c r="M32" s="63">
        <v>49.34</v>
      </c>
      <c r="N32" s="63">
        <v>173.24</v>
      </c>
      <c r="O32" s="63">
        <v>1.39</v>
      </c>
      <c r="P32" s="61">
        <f>C32+D32+E32+F32+G32+H32+I32+J32+K32+L32+M32+N32+O32</f>
        <v>14827.739999999998</v>
      </c>
    </row>
    <row r="33" spans="1:16" x14ac:dyDescent="0.2">
      <c r="A33" s="52" t="s">
        <v>67</v>
      </c>
      <c r="B33" s="51" t="s">
        <v>68</v>
      </c>
      <c r="C33" s="61">
        <f ca="1">C34+C35+C36+C37+C38</f>
        <v>7216.9400000000005</v>
      </c>
      <c r="D33" s="61">
        <f ca="1">D34+D35+D36+D37+D38</f>
        <v>15944.060000000001</v>
      </c>
      <c r="E33" s="61">
        <f ca="1">E34+E35+E36+E37+E38</f>
        <v>7007175.1099999994</v>
      </c>
      <c r="F33" s="61">
        <f ca="1">F34+F35+F36+F37+F38</f>
        <v>41001.25</v>
      </c>
      <c r="G33" s="61">
        <f ca="1">G34+G35+G36+G37+G38</f>
        <v>274935.5</v>
      </c>
      <c r="H33" s="61">
        <f ca="1">H34+H35+H36+H37+H38</f>
        <v>244061.01</v>
      </c>
      <c r="I33" s="61">
        <f ca="1">I34+I35+I36+I37+I38</f>
        <v>26797.87</v>
      </c>
      <c r="J33" s="61">
        <f ca="1">J34+J35+J36+J37+J38</f>
        <v>212210.12999999998</v>
      </c>
      <c r="K33" s="61">
        <f ca="1">K34+K35+K36+K37+K38</f>
        <v>291340.18000000005</v>
      </c>
      <c r="L33" s="61">
        <f ca="1">L34+L35+L36+L37+L38</f>
        <v>78193.87999999999</v>
      </c>
      <c r="M33" s="61">
        <f ca="1">M34+M35+M36+M37+M38</f>
        <v>27543.54</v>
      </c>
      <c r="N33" s="61">
        <f ca="1">N34+N35+N36+N37+N38</f>
        <v>98437.75</v>
      </c>
      <c r="O33" s="61">
        <f ca="1">O34+O35+O36+O37+O38</f>
        <v>778</v>
      </c>
      <c r="P33" s="61">
        <f ca="1">C33+D33+E33+F33+G33+H33+I33+J33+K33+L33+M33+N33+O33</f>
        <v>8325635.2199999988</v>
      </c>
    </row>
    <row r="34" spans="1:16" x14ac:dyDescent="0.2">
      <c r="A34" s="67" t="s">
        <v>69</v>
      </c>
      <c r="B34" s="66" t="s">
        <v>70</v>
      </c>
      <c r="C34" s="63">
        <v>7131.88</v>
      </c>
      <c r="D34" s="63">
        <v>15744.65</v>
      </c>
      <c r="E34" s="63">
        <v>6885629.2400000002</v>
      </c>
      <c r="F34" s="63">
        <v>40336.980000000003</v>
      </c>
      <c r="G34" s="63">
        <v>270609.71999999997</v>
      </c>
      <c r="H34" s="63">
        <v>240053.92</v>
      </c>
      <c r="I34" s="63">
        <v>26337.09</v>
      </c>
      <c r="J34" s="63">
        <v>208574.52</v>
      </c>
      <c r="K34" s="63">
        <v>287170.88</v>
      </c>
      <c r="L34" s="63">
        <v>77086.87</v>
      </c>
      <c r="M34" s="63">
        <v>27069.93</v>
      </c>
      <c r="N34" s="63">
        <v>96773.88</v>
      </c>
      <c r="O34" s="63">
        <v>764.62</v>
      </c>
      <c r="P34" s="61">
        <f>C34+D34+E34+F34+G34+H34+I34+J34+K34+L34+M34+N34+O34</f>
        <v>8183284.1799999997</v>
      </c>
    </row>
    <row r="35" spans="1:16" x14ac:dyDescent="0.2">
      <c r="A35" s="67" t="s">
        <v>71</v>
      </c>
      <c r="B35" s="66" t="s">
        <v>72</v>
      </c>
      <c r="C35" s="63">
        <v>7.56</v>
      </c>
      <c r="D35" s="63">
        <v>17.37</v>
      </c>
      <c r="E35" s="63">
        <v>10072.77</v>
      </c>
      <c r="F35" s="63">
        <v>55.59</v>
      </c>
      <c r="G35" s="63">
        <v>363.52</v>
      </c>
      <c r="H35" s="63">
        <v>334.69</v>
      </c>
      <c r="I35" s="63">
        <v>38.229999999999997</v>
      </c>
      <c r="J35" s="63">
        <v>301.83</v>
      </c>
      <c r="K35" s="63">
        <v>355.84</v>
      </c>
      <c r="L35" s="63">
        <v>94.64</v>
      </c>
      <c r="M35" s="63">
        <v>39.299999999999997</v>
      </c>
      <c r="N35" s="63">
        <v>138.44999999999999</v>
      </c>
      <c r="O35" s="63">
        <v>1.1100000000000001</v>
      </c>
      <c r="P35" s="61">
        <f>C35+D35+E35+F35+G35+H35+I35+J35+K35+L35+M35+N35+O35</f>
        <v>11820.900000000001</v>
      </c>
    </row>
    <row r="36" spans="1:16" x14ac:dyDescent="0.2">
      <c r="A36" s="67" t="s">
        <v>73</v>
      </c>
      <c r="B36" s="66" t="s">
        <v>74</v>
      </c>
      <c r="C36" s="63">
        <v>77.5</v>
      </c>
      <c r="D36" s="63">
        <v>182.04</v>
      </c>
      <c r="E36" s="63">
        <v>111473.1</v>
      </c>
      <c r="F36" s="63">
        <v>608.67999999999995</v>
      </c>
      <c r="G36" s="63">
        <v>3962.26</v>
      </c>
      <c r="H36" s="63">
        <v>3672.4</v>
      </c>
      <c r="I36" s="63">
        <v>422.55</v>
      </c>
      <c r="J36" s="63">
        <v>3333.78</v>
      </c>
      <c r="K36" s="63">
        <v>3813.46</v>
      </c>
      <c r="L36" s="63">
        <v>1012.37</v>
      </c>
      <c r="M36" s="63">
        <v>434.31</v>
      </c>
      <c r="N36" s="63">
        <v>1525.42</v>
      </c>
      <c r="O36" s="63">
        <v>12.27</v>
      </c>
      <c r="P36" s="61">
        <f>C36+D36+E36+F36+G36+H36+I36+J36+K36+L36+M36+N36+O36</f>
        <v>130530.13999999998</v>
      </c>
    </row>
    <row r="37" spans="1:16" x14ac:dyDescent="0.2">
      <c r="A37" s="67" t="s">
        <v>75</v>
      </c>
      <c r="B37" s="66" t="s">
        <v>76</v>
      </c>
      <c r="C37" s="63">
        <f ca="1">VALUE(IFERROR(VLOOKUP("2A124",INDIRECT([1]PARAMETRI!$B$1&amp;"!$E:$J"),6,FALSE),0))</f>
        <v>0</v>
      </c>
      <c r="D37" s="63">
        <f ca="1">VALUE(IFERROR(VLOOKUP("2A124",INDIRECT([1]PARAMETRI!$B$1&amp;"!$E:$K"),7,FALSE),0))</f>
        <v>0</v>
      </c>
      <c r="E37" s="63">
        <f ca="1">VALUE(IFERROR(VLOOKUP("2A124",INDIRECT([1]PARAMETRI!$B$1&amp;"!$E:$L"),8,FALSE),0))</f>
        <v>0</v>
      </c>
      <c r="F37" s="63">
        <f ca="1">VALUE(IFERROR(VLOOKUP("2A124",INDIRECT([1]PARAMETRI!$B$1&amp;"!$E:$M"),9,FALSE),0))</f>
        <v>0</v>
      </c>
      <c r="G37" s="63">
        <f ca="1">VALUE(IFERROR(VLOOKUP("2A124",INDIRECT([1]PARAMETRI!$B$1&amp;"!$E:$N"),10,FALSE),0))</f>
        <v>0</v>
      </c>
      <c r="H37" s="63">
        <f ca="1">VALUE(IFERROR(VLOOKUP("2A124",INDIRECT([1]PARAMETRI!$B$1&amp;"!$E:$O"),11,FALSE),0))</f>
        <v>0</v>
      </c>
      <c r="I37" s="63">
        <f ca="1">VALUE(IFERROR(VLOOKUP("2A124",INDIRECT([1]PARAMETRI!$B$1&amp;"!$E:$P"),12,FALSE),0))</f>
        <v>0</v>
      </c>
      <c r="J37" s="63">
        <f ca="1">VALUE(IFERROR(VLOOKUP("2A124",INDIRECT([1]PARAMETRI!$B$1&amp;"!$E:$Q"),13,FALSE),0))</f>
        <v>0</v>
      </c>
      <c r="K37" s="63">
        <f ca="1">VALUE(IFERROR(VLOOKUP("2A124",INDIRECT([1]PARAMETRI!$B$1&amp;"!$E:$R"),14,FALSE),0))</f>
        <v>0</v>
      </c>
      <c r="L37" s="63">
        <f ca="1">VALUE(IFERROR(VLOOKUP("2A124",INDIRECT([1]PARAMETRI!$B$1&amp;"!$E:$S"),15,FALSE),0))</f>
        <v>0</v>
      </c>
      <c r="M37" s="63">
        <f ca="1">VALUE(IFERROR(VLOOKUP("2A124",INDIRECT([1]PARAMETRI!$B$1&amp;"!$E:$T"),16,FALSE),0))</f>
        <v>0</v>
      </c>
      <c r="N37" s="63">
        <f ca="1">VALUE(IFERROR(VLOOKUP("2A124",INDIRECT([1]PARAMETRI!$B$1&amp;"!$E:$U"),17,FALSE),0))</f>
        <v>0</v>
      </c>
      <c r="O37" s="63">
        <f ca="1">VALUE(IFERROR(VLOOKUP("2A124",INDIRECT([1]PARAMETRI!$B$1&amp;"!$E:$V"),18,FALSE),0))</f>
        <v>0</v>
      </c>
      <c r="P37" s="61">
        <f ca="1">C37+D37+E37+F37+G37+H37+I37+J37+K37+L37+M37+N37+O37</f>
        <v>0</v>
      </c>
    </row>
    <row r="38" spans="1:16" x14ac:dyDescent="0.2">
      <c r="A38" s="67" t="s">
        <v>77</v>
      </c>
      <c r="B38" s="66" t="s">
        <v>78</v>
      </c>
      <c r="C38" s="63">
        <f ca="1">VALUE(IFERROR(VLOOKUP("2A125",INDIRECT([1]PARAMETRI!$B$1&amp;"!$E:$J"),6,FALSE),0))</f>
        <v>0</v>
      </c>
      <c r="D38" s="63">
        <f ca="1">VALUE(IFERROR(VLOOKUP("2A125",INDIRECT([1]PARAMETRI!$B$1&amp;"!$E:$K"),7,FALSE),0))</f>
        <v>0</v>
      </c>
      <c r="E38" s="63">
        <f ca="1">VALUE(IFERROR(VLOOKUP("2A125",INDIRECT([1]PARAMETRI!$B$1&amp;"!$E:$L"),8,FALSE),0))</f>
        <v>0</v>
      </c>
      <c r="F38" s="63">
        <f ca="1">VALUE(IFERROR(VLOOKUP("2A125",INDIRECT([1]PARAMETRI!$B$1&amp;"!$E:$M"),9,FALSE),0))</f>
        <v>0</v>
      </c>
      <c r="G38" s="63">
        <f ca="1">VALUE(IFERROR(VLOOKUP("2A125",INDIRECT([1]PARAMETRI!$B$1&amp;"!$E:$N"),10,FALSE),0))</f>
        <v>0</v>
      </c>
      <c r="H38" s="63">
        <f ca="1">VALUE(IFERROR(VLOOKUP("2A125",INDIRECT([1]PARAMETRI!$B$1&amp;"!$E:$O"),11,FALSE),0))</f>
        <v>0</v>
      </c>
      <c r="I38" s="63">
        <f ca="1">VALUE(IFERROR(VLOOKUP("2A125",INDIRECT([1]PARAMETRI!$B$1&amp;"!$E:$P"),12,FALSE),0))</f>
        <v>0</v>
      </c>
      <c r="J38" s="63">
        <f ca="1">VALUE(IFERROR(VLOOKUP("2A125",INDIRECT([1]PARAMETRI!$B$1&amp;"!$E:$Q"),13,FALSE),0))</f>
        <v>0</v>
      </c>
      <c r="K38" s="63">
        <f ca="1">VALUE(IFERROR(VLOOKUP("2A125",INDIRECT([1]PARAMETRI!$B$1&amp;"!$E:$R"),14,FALSE),0))</f>
        <v>0</v>
      </c>
      <c r="L38" s="63">
        <f ca="1">VALUE(IFERROR(VLOOKUP("2A125",INDIRECT([1]PARAMETRI!$B$1&amp;"!$E:$S"),15,FALSE),0))</f>
        <v>0</v>
      </c>
      <c r="M38" s="63">
        <f ca="1">VALUE(IFERROR(VLOOKUP("2A125",INDIRECT([1]PARAMETRI!$B$1&amp;"!$E:$T"),16,FALSE),0))</f>
        <v>0</v>
      </c>
      <c r="N38" s="63">
        <f ca="1">VALUE(IFERROR(VLOOKUP("2A125",INDIRECT([1]PARAMETRI!$B$1&amp;"!$E:$U"),17,FALSE),0))</f>
        <v>0</v>
      </c>
      <c r="O38" s="63">
        <f ca="1">VALUE(IFERROR(VLOOKUP("2A125",INDIRECT([1]PARAMETRI!$B$1&amp;"!$E:$V"),18,FALSE),0))</f>
        <v>0</v>
      </c>
      <c r="P38" s="61">
        <f ca="1">C38+D38+E38+F38+G38+H38+I38+J38+K38+L38+M38+N38+O38</f>
        <v>0</v>
      </c>
    </row>
    <row r="39" spans="1:16" x14ac:dyDescent="0.2">
      <c r="A39" s="52" t="s">
        <v>79</v>
      </c>
      <c r="B39" s="51" t="s">
        <v>80</v>
      </c>
      <c r="C39" s="61">
        <f>C40+C41</f>
        <v>429729.39</v>
      </c>
      <c r="D39" s="61">
        <f>D40+D41</f>
        <v>114272.4</v>
      </c>
      <c r="E39" s="61">
        <f>E40+E41</f>
        <v>128967.49</v>
      </c>
      <c r="F39" s="61">
        <f>F40+F41</f>
        <v>225230.63</v>
      </c>
      <c r="G39" s="61">
        <f>G40+G41</f>
        <v>731908.12</v>
      </c>
      <c r="H39" s="61">
        <f>H40+H41</f>
        <v>4837313.54</v>
      </c>
      <c r="I39" s="61">
        <f>I40+I41</f>
        <v>21071.43</v>
      </c>
      <c r="J39" s="61">
        <f>J40+J41</f>
        <v>457083.77999999997</v>
      </c>
      <c r="K39" s="61">
        <f>K40+K41</f>
        <v>716987.7</v>
      </c>
      <c r="L39" s="61">
        <f>L40+L41</f>
        <v>175850.51</v>
      </c>
      <c r="M39" s="61">
        <f>M40+M41</f>
        <v>21657.759999999998</v>
      </c>
      <c r="N39" s="61">
        <f>N40+N41</f>
        <v>89743.71</v>
      </c>
      <c r="O39" s="61">
        <f>O40+O41</f>
        <v>611.75</v>
      </c>
      <c r="P39" s="61">
        <f>C39+D39+E39+F39+G39+H39+I39+J39+K39+L39+M39+N39+O39</f>
        <v>7950428.21</v>
      </c>
    </row>
    <row r="40" spans="1:16" x14ac:dyDescent="0.2">
      <c r="A40" s="67" t="s">
        <v>81</v>
      </c>
      <c r="B40" s="66" t="s">
        <v>82</v>
      </c>
      <c r="C40" s="63">
        <v>422134.86</v>
      </c>
      <c r="D40" s="63">
        <v>103845.33</v>
      </c>
      <c r="E40" s="63">
        <v>119204.97</v>
      </c>
      <c r="F40" s="63">
        <v>205325.6</v>
      </c>
      <c r="G40" s="63">
        <v>661524.17000000004</v>
      </c>
      <c r="H40" s="63">
        <v>4594313.18</v>
      </c>
      <c r="I40" s="63">
        <v>19621.66</v>
      </c>
      <c r="J40" s="63">
        <v>326967.92</v>
      </c>
      <c r="K40" s="63">
        <v>676563.47</v>
      </c>
      <c r="L40" s="63">
        <v>164042.23000000001</v>
      </c>
      <c r="M40" s="63">
        <v>20167.64</v>
      </c>
      <c r="N40" s="63">
        <v>83373.41</v>
      </c>
      <c r="O40" s="63">
        <v>569.66</v>
      </c>
      <c r="P40" s="61">
        <f>C40+D40+E40+F40+G40+H40+I40+J40+K40+L40+M40+N40+O40</f>
        <v>7397654.0999999996</v>
      </c>
    </row>
    <row r="41" spans="1:16" x14ac:dyDescent="0.2">
      <c r="A41" s="67" t="s">
        <v>83</v>
      </c>
      <c r="B41" s="66" t="s">
        <v>84</v>
      </c>
      <c r="C41" s="63">
        <v>7594.53</v>
      </c>
      <c r="D41" s="63">
        <v>10427.07</v>
      </c>
      <c r="E41" s="63">
        <v>9762.52</v>
      </c>
      <c r="F41" s="63">
        <v>19905.03</v>
      </c>
      <c r="G41" s="63">
        <v>70383.95</v>
      </c>
      <c r="H41" s="63">
        <v>243000.36</v>
      </c>
      <c r="I41" s="63">
        <v>1449.77</v>
      </c>
      <c r="J41" s="63">
        <v>130115.86</v>
      </c>
      <c r="K41" s="63">
        <v>40424.230000000003</v>
      </c>
      <c r="L41" s="63">
        <v>11808.28</v>
      </c>
      <c r="M41" s="63">
        <v>1490.12</v>
      </c>
      <c r="N41" s="63">
        <v>6370.3</v>
      </c>
      <c r="O41" s="63">
        <v>42.09</v>
      </c>
      <c r="P41" s="61">
        <f>C41+D41+E41+F41+G41+H41+I41+J41+K41+L41+M41+N41+O41</f>
        <v>552774.11</v>
      </c>
    </row>
    <row r="42" spans="1:16" x14ac:dyDescent="0.2">
      <c r="A42" s="67" t="s">
        <v>85</v>
      </c>
      <c r="B42" s="66" t="s">
        <v>86</v>
      </c>
      <c r="C42" s="63">
        <v>4478.71</v>
      </c>
      <c r="D42" s="63">
        <v>11916.02</v>
      </c>
      <c r="E42" s="63">
        <v>4188455.95</v>
      </c>
      <c r="F42" s="63">
        <v>26876.21</v>
      </c>
      <c r="G42" s="63">
        <v>642516.4</v>
      </c>
      <c r="H42" s="63">
        <v>151765.73000000001</v>
      </c>
      <c r="I42" s="63">
        <v>16669.669999999998</v>
      </c>
      <c r="J42" s="63">
        <v>132002.01</v>
      </c>
      <c r="K42" s="63">
        <v>262907.08</v>
      </c>
      <c r="L42" s="63">
        <v>50700.28</v>
      </c>
      <c r="M42" s="63">
        <v>17133.509999999998</v>
      </c>
      <c r="N42" s="63">
        <v>150165.76000000001</v>
      </c>
      <c r="O42" s="63">
        <v>483.95</v>
      </c>
      <c r="P42" s="61">
        <f>C42+D42+E42+F42+G42+H42+I42+J42+K42+L42+M42+N42+O42</f>
        <v>5656071.2800000012</v>
      </c>
    </row>
    <row r="43" spans="1:16" x14ac:dyDescent="0.2">
      <c r="A43" s="67" t="s">
        <v>87</v>
      </c>
      <c r="B43" s="66" t="s">
        <v>88</v>
      </c>
      <c r="C43" s="63">
        <f ca="1">VALUE(IFERROR(VLOOKUP("2C100",INDIRECT([1]PARAMETRI!$B$1&amp;"!$E:$J"),6,FALSE),0))</f>
        <v>0</v>
      </c>
      <c r="D43" s="63">
        <f ca="1">VALUE(IFERROR(VLOOKUP("2C100",INDIRECT([1]PARAMETRI!$B$1&amp;"!$E:$K"),7,FALSE),0))</f>
        <v>0</v>
      </c>
      <c r="E43" s="63">
        <f ca="1">VALUE(IFERROR(VLOOKUP("2C100",INDIRECT([1]PARAMETRI!$B$1&amp;"!$E:$L"),8,FALSE),0))</f>
        <v>0</v>
      </c>
      <c r="F43" s="63">
        <f ca="1">VALUE(IFERROR(VLOOKUP("2C100",INDIRECT([1]PARAMETRI!$B$1&amp;"!$E:$M"),9,FALSE),0))</f>
        <v>0</v>
      </c>
      <c r="G43" s="63">
        <f ca="1">VALUE(IFERROR(VLOOKUP("2C100",INDIRECT([1]PARAMETRI!$B$1&amp;"!$E:$N"),10,FALSE),0))</f>
        <v>0</v>
      </c>
      <c r="H43" s="63">
        <f ca="1">VALUE(IFERROR(VLOOKUP("2C100",INDIRECT([1]PARAMETRI!$B$1&amp;"!$E:$O"),11,FALSE),0))</f>
        <v>0</v>
      </c>
      <c r="I43" s="63">
        <f ca="1">VALUE(IFERROR(VLOOKUP("2C100",INDIRECT([1]PARAMETRI!$B$1&amp;"!$E:$P"),12,FALSE),0))</f>
        <v>0</v>
      </c>
      <c r="J43" s="63">
        <f ca="1">VALUE(IFERROR(VLOOKUP("2C100",INDIRECT([1]PARAMETRI!$B$1&amp;"!$E:$Q"),13,FALSE),0))</f>
        <v>0</v>
      </c>
      <c r="K43" s="63">
        <f ca="1">VALUE(IFERROR(VLOOKUP("2C100",INDIRECT([1]PARAMETRI!$B$1&amp;"!$E:$R"),14,FALSE),0))</f>
        <v>0</v>
      </c>
      <c r="L43" s="63">
        <f ca="1">VALUE(IFERROR(VLOOKUP("2C100",INDIRECT([1]PARAMETRI!$B$1&amp;"!$E:$S"),15,FALSE),0))</f>
        <v>0</v>
      </c>
      <c r="M43" s="63">
        <f ca="1">VALUE(IFERROR(VLOOKUP("2C100",INDIRECT([1]PARAMETRI!$B$1&amp;"!$E:$T"),16,FALSE),0))</f>
        <v>0</v>
      </c>
      <c r="N43" s="63">
        <f ca="1">VALUE(IFERROR(VLOOKUP("2C100",INDIRECT([1]PARAMETRI!$B$1&amp;"!$E:$U"),17,FALSE),0))</f>
        <v>0</v>
      </c>
      <c r="O43" s="63">
        <f ca="1">VALUE(IFERROR(VLOOKUP("2C100",INDIRECT([1]PARAMETRI!$B$1&amp;"!$E:$V"),18,FALSE),0))</f>
        <v>0</v>
      </c>
      <c r="P43" s="61">
        <f ca="1">C43+D43+E43+F43+G43+H43+I43+J43+K43+L43+M43+N43+O43</f>
        <v>0</v>
      </c>
    </row>
    <row r="44" spans="1:16" x14ac:dyDescent="0.2">
      <c r="A44" s="67" t="s">
        <v>89</v>
      </c>
      <c r="B44" s="66" t="s">
        <v>90</v>
      </c>
      <c r="C44" s="63">
        <v>518914.87</v>
      </c>
      <c r="D44" s="63">
        <v>411250.84</v>
      </c>
      <c r="E44" s="63">
        <v>5825866.7000000002</v>
      </c>
      <c r="F44" s="63">
        <v>1174682.29</v>
      </c>
      <c r="G44" s="63">
        <v>3359525.68</v>
      </c>
      <c r="H44" s="63">
        <v>10028768.949999999</v>
      </c>
      <c r="I44" s="63">
        <v>231493.7</v>
      </c>
      <c r="J44" s="63">
        <v>749372.47</v>
      </c>
      <c r="K44" s="63">
        <v>707522.82</v>
      </c>
      <c r="L44" s="63">
        <v>1163023.7</v>
      </c>
      <c r="M44" s="63">
        <v>54272.55</v>
      </c>
      <c r="N44" s="63">
        <v>512469.69</v>
      </c>
      <c r="O44" s="63">
        <v>1532.98</v>
      </c>
      <c r="P44" s="61">
        <f>C44+D44+E44+F44+G44+H44+I44+J44+K44+L44+M44+N44+O44</f>
        <v>24738697.239999998</v>
      </c>
    </row>
    <row r="45" spans="1:16" x14ac:dyDescent="0.2">
      <c r="A45" s="52" t="s">
        <v>91</v>
      </c>
      <c r="B45" s="51" t="s">
        <v>92</v>
      </c>
      <c r="C45" s="68">
        <f>C46+C47+C50</f>
        <v>62913783.210000001</v>
      </c>
      <c r="D45" s="68">
        <f>D46+D47+D50</f>
        <v>46007.78</v>
      </c>
      <c r="E45" s="68">
        <f>E46+E47+E50</f>
        <v>93876030.609999999</v>
      </c>
      <c r="F45" s="68">
        <f>F46+F47+F50</f>
        <v>1412264.62</v>
      </c>
      <c r="G45" s="68">
        <f>G46+G47+G50</f>
        <v>1153979.3499999999</v>
      </c>
      <c r="H45" s="68">
        <f>H46+H47+H50</f>
        <v>2175661.9500000002</v>
      </c>
      <c r="I45" s="68">
        <f>I46+I47+I50</f>
        <v>14047.92</v>
      </c>
      <c r="J45" s="68">
        <f>J46+J47+J50</f>
        <v>947652.87</v>
      </c>
      <c r="K45" s="68">
        <f>K46+K47+K50</f>
        <v>807269.85000000009</v>
      </c>
      <c r="L45" s="68">
        <f>L46+L47+L50</f>
        <v>236822.74</v>
      </c>
      <c r="M45" s="68">
        <f>M46+M47+M50</f>
        <v>14133.830000000002</v>
      </c>
      <c r="N45" s="68">
        <f>N46+N47+N50</f>
        <v>206858.35</v>
      </c>
      <c r="O45" s="68">
        <f>O46+O47+O50</f>
        <v>399.21999999999997</v>
      </c>
      <c r="P45" s="61">
        <f>C45+D45+E45+F45+G45+H45+I45+J45+K45+L45+M45+N45+O45</f>
        <v>163804912.29999998</v>
      </c>
    </row>
    <row r="46" spans="1:16" x14ac:dyDescent="0.2">
      <c r="A46" s="67" t="s">
        <v>93</v>
      </c>
      <c r="B46" s="66" t="s">
        <v>94</v>
      </c>
      <c r="C46" s="63">
        <v>2686122.54</v>
      </c>
      <c r="D46" s="63">
        <v>2626.21</v>
      </c>
      <c r="E46" s="63">
        <v>52630207.969999999</v>
      </c>
      <c r="F46" s="63">
        <v>4072.74</v>
      </c>
      <c r="G46" s="63">
        <v>164585.60999999999</v>
      </c>
      <c r="H46" s="63">
        <v>565468.18000000005</v>
      </c>
      <c r="I46" s="63">
        <v>2831.02</v>
      </c>
      <c r="J46" s="63">
        <v>22334.16</v>
      </c>
      <c r="K46" s="63">
        <v>221954.82</v>
      </c>
      <c r="L46" s="63">
        <v>17431.310000000001</v>
      </c>
      <c r="M46" s="63">
        <v>2909.8</v>
      </c>
      <c r="N46" s="63">
        <v>165078.56</v>
      </c>
      <c r="O46" s="63">
        <v>82.19</v>
      </c>
      <c r="P46" s="61">
        <f>C46+D46+E46+F46+G46+H46+I46+J46+K46+L46+M46+N46+O46</f>
        <v>56485705.109999999</v>
      </c>
    </row>
    <row r="47" spans="1:16" x14ac:dyDescent="0.2">
      <c r="A47" s="52" t="s">
        <v>95</v>
      </c>
      <c r="B47" s="51" t="s">
        <v>96</v>
      </c>
      <c r="C47" s="61">
        <f>C48+C49</f>
        <v>35677318.880000003</v>
      </c>
      <c r="D47" s="61">
        <f>D48+D49</f>
        <v>1325.71</v>
      </c>
      <c r="E47" s="61">
        <f>E48+E49</f>
        <v>41202304.659999996</v>
      </c>
      <c r="F47" s="61">
        <f>F48+F49</f>
        <v>1353865.83</v>
      </c>
      <c r="G47" s="61">
        <f>G48+G49</f>
        <v>3391.3</v>
      </c>
      <c r="H47" s="61">
        <f>H48+H49</f>
        <v>0</v>
      </c>
      <c r="I47" s="61">
        <f>I48+I49</f>
        <v>0</v>
      </c>
      <c r="J47" s="61">
        <f>J48+J49</f>
        <v>0</v>
      </c>
      <c r="K47" s="61">
        <f>K48+K49</f>
        <v>0</v>
      </c>
      <c r="L47" s="61">
        <f>L48+L49</f>
        <v>1315.25</v>
      </c>
      <c r="M47" s="61">
        <f>M48+M49</f>
        <v>0</v>
      </c>
      <c r="N47" s="61">
        <f>N48+N49</f>
        <v>0</v>
      </c>
      <c r="O47" s="61">
        <f>O48+O49</f>
        <v>0</v>
      </c>
      <c r="P47" s="61">
        <f>C47+D47+E47+F47+G47+H47+I47+J47+K47+L47+M47+N47+O47</f>
        <v>78239521.629999995</v>
      </c>
    </row>
    <row r="48" spans="1:16" x14ac:dyDescent="0.2">
      <c r="A48" s="67" t="s">
        <v>97</v>
      </c>
      <c r="B48" s="66" t="s">
        <v>98</v>
      </c>
      <c r="C48" s="63">
        <v>14377561.220000001</v>
      </c>
      <c r="D48" s="63">
        <v>1325.71</v>
      </c>
      <c r="E48" s="63">
        <v>41202304.659999996</v>
      </c>
      <c r="F48" s="63">
        <v>1353865.83</v>
      </c>
      <c r="G48" s="63">
        <v>3391.3</v>
      </c>
      <c r="H48" s="63">
        <v>0</v>
      </c>
      <c r="I48" s="63">
        <v>0</v>
      </c>
      <c r="J48" s="63">
        <v>0</v>
      </c>
      <c r="K48" s="63">
        <v>0</v>
      </c>
      <c r="L48" s="63">
        <v>1315.25</v>
      </c>
      <c r="M48" s="63">
        <v>0</v>
      </c>
      <c r="N48" s="63">
        <v>0</v>
      </c>
      <c r="O48" s="63">
        <v>0</v>
      </c>
      <c r="P48" s="61">
        <f>C48+D48+E48+F48+G48+H48+I48+J48+K48+L48+M48+N48+O48</f>
        <v>56939763.969999991</v>
      </c>
    </row>
    <row r="49" spans="1:16" x14ac:dyDescent="0.2">
      <c r="A49" s="67" t="s">
        <v>99</v>
      </c>
      <c r="B49" s="66" t="s">
        <v>100</v>
      </c>
      <c r="C49" s="63">
        <v>21299757.66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1">
        <f>C49+D49+E49+F49+G49+H49+I49+J49+K49+L49+M49+N49+O49</f>
        <v>21299757.66</v>
      </c>
    </row>
    <row r="50" spans="1:16" x14ac:dyDescent="0.2">
      <c r="A50" s="67" t="s">
        <v>101</v>
      </c>
      <c r="B50" s="66" t="s">
        <v>102</v>
      </c>
      <c r="C50" s="63">
        <v>24550341.789999999</v>
      </c>
      <c r="D50" s="63">
        <v>42055.86</v>
      </c>
      <c r="E50" s="63">
        <v>43517.98</v>
      </c>
      <c r="F50" s="63">
        <v>54326.05</v>
      </c>
      <c r="G50" s="63">
        <v>986002.44</v>
      </c>
      <c r="H50" s="63">
        <v>1610193.77</v>
      </c>
      <c r="I50" s="63">
        <v>11216.9</v>
      </c>
      <c r="J50" s="63">
        <v>925318.71</v>
      </c>
      <c r="K50" s="63">
        <v>585315.03</v>
      </c>
      <c r="L50" s="63">
        <v>218076.18</v>
      </c>
      <c r="M50" s="63">
        <v>11224.03</v>
      </c>
      <c r="N50" s="63">
        <v>41779.79</v>
      </c>
      <c r="O50" s="63">
        <v>317.02999999999997</v>
      </c>
      <c r="P50" s="61">
        <f>C50+D50+E50+F50+G50+H50+I50+J50+K50+L50+M50+N50+O50</f>
        <v>29079685.560000002</v>
      </c>
    </row>
    <row r="51" spans="1:16" x14ac:dyDescent="0.2">
      <c r="A51" s="52" t="s">
        <v>103</v>
      </c>
      <c r="B51" s="51" t="s">
        <v>104</v>
      </c>
      <c r="C51" s="61">
        <f>C52+C56</f>
        <v>7925635.6199999992</v>
      </c>
      <c r="D51" s="61">
        <f>D52+D56</f>
        <v>21143.57</v>
      </c>
      <c r="E51" s="61">
        <f>E52+E56</f>
        <v>6909104.5299999993</v>
      </c>
      <c r="F51" s="61">
        <f>F52+F56</f>
        <v>4308773.6899999995</v>
      </c>
      <c r="G51" s="61">
        <f>G52+G56</f>
        <v>525334.94999999995</v>
      </c>
      <c r="H51" s="61">
        <f>H52+H56</f>
        <v>504309.42</v>
      </c>
      <c r="I51" s="61">
        <f>I52+I56</f>
        <v>4498.37</v>
      </c>
      <c r="J51" s="61">
        <f>J52+J56</f>
        <v>48457.68</v>
      </c>
      <c r="K51" s="61">
        <f>K52+K56</f>
        <v>730876.64999999991</v>
      </c>
      <c r="L51" s="61">
        <f>L52+L56</f>
        <v>77256.33</v>
      </c>
      <c r="M51" s="61">
        <f>M52+M56</f>
        <v>4623.5499999999993</v>
      </c>
      <c r="N51" s="61">
        <f>N52+N56</f>
        <v>19357.379999999997</v>
      </c>
      <c r="O51" s="61">
        <f>O52+O56</f>
        <v>130.59</v>
      </c>
      <c r="P51" s="61">
        <f>C51+D51+E51+F51+G51+H51+I51+J51+K51+L51+M51+N51+O51</f>
        <v>21079502.329999994</v>
      </c>
    </row>
    <row r="52" spans="1:16" x14ac:dyDescent="0.2">
      <c r="A52" s="52" t="s">
        <v>105</v>
      </c>
      <c r="B52" s="51" t="s">
        <v>106</v>
      </c>
      <c r="C52" s="61">
        <f>C53+C54+C55</f>
        <v>5661482.3899999997</v>
      </c>
      <c r="D52" s="61">
        <f>D53+D54+D55</f>
        <v>3625.2</v>
      </c>
      <c r="E52" s="61">
        <f>E53+E54+E55</f>
        <v>3451421.6999999997</v>
      </c>
      <c r="F52" s="61">
        <f>F53+F54+F55</f>
        <v>1357869.71</v>
      </c>
      <c r="G52" s="61">
        <f>G53+G54+G55</f>
        <v>192832.72</v>
      </c>
      <c r="H52" s="61">
        <f>H53+H54+H55</f>
        <v>225403.97999999998</v>
      </c>
      <c r="I52" s="61">
        <f>I53+I54+I55</f>
        <v>2055.4</v>
      </c>
      <c r="J52" s="61">
        <f>J53+J54+J55</f>
        <v>24566.639999999999</v>
      </c>
      <c r="K52" s="61">
        <f>K53+K54+K55</f>
        <v>336575.36</v>
      </c>
      <c r="L52" s="61">
        <f>L53+L54+L55</f>
        <v>12680.189999999999</v>
      </c>
      <c r="M52" s="61">
        <f>M53+M54+M55</f>
        <v>2112.6</v>
      </c>
      <c r="N52" s="61">
        <f>N53+N54+N55</f>
        <v>8814.2799999999988</v>
      </c>
      <c r="O52" s="61">
        <f>O53+O54+O55</f>
        <v>59.67</v>
      </c>
      <c r="P52" s="61">
        <f>C52+D52+E52+F52+G52+H52+I52+J52+K52+L52+M52+N52+O52</f>
        <v>11279499.84</v>
      </c>
    </row>
    <row r="53" spans="1:16" x14ac:dyDescent="0.2">
      <c r="A53" s="67" t="s">
        <v>107</v>
      </c>
      <c r="B53" s="66" t="s">
        <v>108</v>
      </c>
      <c r="C53" s="63">
        <v>3543771.41</v>
      </c>
      <c r="D53" s="63">
        <v>1087.46</v>
      </c>
      <c r="E53" s="63">
        <v>1502848.56</v>
      </c>
      <c r="F53" s="63">
        <v>314138.98</v>
      </c>
      <c r="G53" s="63">
        <v>57849.59</v>
      </c>
      <c r="H53" s="63">
        <v>67621.17</v>
      </c>
      <c r="I53" s="63">
        <v>616.62</v>
      </c>
      <c r="J53" s="63">
        <v>7369.98</v>
      </c>
      <c r="K53" s="63">
        <v>100972.58</v>
      </c>
      <c r="L53" s="63">
        <v>3804.02</v>
      </c>
      <c r="M53" s="63">
        <v>633.78</v>
      </c>
      <c r="N53" s="63">
        <v>2644.29</v>
      </c>
      <c r="O53" s="63">
        <v>17.899999999999999</v>
      </c>
      <c r="P53" s="61">
        <f>C53+D53+E53+F53+G53+H53+I53+J53+K53+L53+M53+N53+O53</f>
        <v>5603376.3400000008</v>
      </c>
    </row>
    <row r="54" spans="1:16" x14ac:dyDescent="0.2">
      <c r="A54" s="67" t="s">
        <v>109</v>
      </c>
      <c r="B54" s="66" t="s">
        <v>110</v>
      </c>
      <c r="C54" s="63">
        <v>1771353.68</v>
      </c>
      <c r="D54" s="63">
        <v>725.03</v>
      </c>
      <c r="E54" s="63">
        <v>1889788.61</v>
      </c>
      <c r="F54" s="63">
        <v>784230.36</v>
      </c>
      <c r="G54" s="63">
        <v>38566.660000000003</v>
      </c>
      <c r="H54" s="63">
        <v>45080.79</v>
      </c>
      <c r="I54" s="63">
        <v>411.08</v>
      </c>
      <c r="J54" s="63">
        <v>4913.34</v>
      </c>
      <c r="K54" s="63">
        <v>67315.03</v>
      </c>
      <c r="L54" s="63">
        <v>2536.04</v>
      </c>
      <c r="M54" s="63">
        <v>422.52</v>
      </c>
      <c r="N54" s="63">
        <v>1762.84</v>
      </c>
      <c r="O54" s="63">
        <v>11.93</v>
      </c>
      <c r="P54" s="61">
        <f>C54+D54+E54+F54+G54+H54+I54+J54+K54+L54+M54+N54+O54</f>
        <v>4607117.91</v>
      </c>
    </row>
    <row r="55" spans="1:16" x14ac:dyDescent="0.2">
      <c r="A55" s="67" t="s">
        <v>111</v>
      </c>
      <c r="B55" s="66" t="s">
        <v>112</v>
      </c>
      <c r="C55" s="63">
        <v>346357.3</v>
      </c>
      <c r="D55" s="63">
        <v>1812.71</v>
      </c>
      <c r="E55" s="63">
        <v>58784.53</v>
      </c>
      <c r="F55" s="63">
        <v>259500.37</v>
      </c>
      <c r="G55" s="63">
        <v>96416.47</v>
      </c>
      <c r="H55" s="63">
        <v>112702.02</v>
      </c>
      <c r="I55" s="63">
        <v>1027.7</v>
      </c>
      <c r="J55" s="63">
        <v>12283.32</v>
      </c>
      <c r="K55" s="63">
        <v>168287.75</v>
      </c>
      <c r="L55" s="63">
        <v>6340.13</v>
      </c>
      <c r="M55" s="63">
        <v>1056.3</v>
      </c>
      <c r="N55" s="63">
        <v>4407.1499999999996</v>
      </c>
      <c r="O55" s="63">
        <v>29.84</v>
      </c>
      <c r="P55" s="61">
        <f>C55+D55+E55+F55+G55+H55+I55+J55+K55+L55+M55+N55+O55</f>
        <v>1069005.5899999999</v>
      </c>
    </row>
    <row r="56" spans="1:16" x14ac:dyDescent="0.2">
      <c r="A56" s="67" t="s">
        <v>113</v>
      </c>
      <c r="B56" s="66" t="s">
        <v>114</v>
      </c>
      <c r="C56" s="63">
        <v>2264153.23</v>
      </c>
      <c r="D56" s="63">
        <v>17518.37</v>
      </c>
      <c r="E56" s="63">
        <v>3457682.83</v>
      </c>
      <c r="F56" s="63">
        <v>2950903.98</v>
      </c>
      <c r="G56" s="63">
        <v>332502.23</v>
      </c>
      <c r="H56" s="63">
        <v>278905.44</v>
      </c>
      <c r="I56" s="63">
        <v>2442.9699999999998</v>
      </c>
      <c r="J56" s="63">
        <v>23891.040000000001</v>
      </c>
      <c r="K56" s="63">
        <v>394301.29</v>
      </c>
      <c r="L56" s="63">
        <v>64576.14</v>
      </c>
      <c r="M56" s="63">
        <v>2510.9499999999998</v>
      </c>
      <c r="N56" s="63">
        <v>10543.1</v>
      </c>
      <c r="O56" s="63">
        <v>70.92</v>
      </c>
      <c r="P56" s="61">
        <f>C56+D56+E56+F56+G56+H56+I56+J56+K56+L56+M56+N56+O56</f>
        <v>9800002.4899999984</v>
      </c>
    </row>
    <row r="57" spans="1:16" x14ac:dyDescent="0.2">
      <c r="A57" s="52" t="s">
        <v>115</v>
      </c>
      <c r="B57" s="51" t="s">
        <v>116</v>
      </c>
      <c r="C57" s="61">
        <f ca="1">C58+C64+C70</f>
        <v>12168881.59</v>
      </c>
      <c r="D57" s="61">
        <f ca="1">D58+D64+D70</f>
        <v>580058.97</v>
      </c>
      <c r="E57" s="61">
        <f ca="1">E58+E64+E70</f>
        <v>58611500.079999998</v>
      </c>
      <c r="F57" s="61">
        <f ca="1">F58+F64+F70</f>
        <v>13005019.969999999</v>
      </c>
      <c r="G57" s="61">
        <f ca="1">G58+G64+G70</f>
        <v>11374856.590000002</v>
      </c>
      <c r="H57" s="61">
        <f ca="1">H58+H64+H70</f>
        <v>44804466.539999999</v>
      </c>
      <c r="I57" s="61">
        <f ca="1">I58+I64+I70</f>
        <v>214810.28999999998</v>
      </c>
      <c r="J57" s="61">
        <f ca="1">J58+J64+J70</f>
        <v>5593924.5199999996</v>
      </c>
      <c r="K57" s="61">
        <f ca="1">K58+K64+K70</f>
        <v>3614880.38</v>
      </c>
      <c r="L57" s="61">
        <f ca="1">L58+L64+L70</f>
        <v>2914892.21</v>
      </c>
      <c r="M57" s="61">
        <f ca="1">M58+M64+M70</f>
        <v>212517.66999999998</v>
      </c>
      <c r="N57" s="61">
        <f ca="1">N58+N64+N70</f>
        <v>2099358.6100000003</v>
      </c>
      <c r="O57" s="61">
        <f ca="1">O58+O64+O70</f>
        <v>6002.77</v>
      </c>
      <c r="P57" s="61">
        <f ca="1">C57+D57+E57+F57+G57+H57+I57+J57+K57+L57+M57+N57+O57</f>
        <v>155201170.19000003</v>
      </c>
    </row>
    <row r="58" spans="1:16" x14ac:dyDescent="0.2">
      <c r="A58" s="52" t="s">
        <v>117</v>
      </c>
      <c r="B58" s="51" t="s">
        <v>118</v>
      </c>
      <c r="C58" s="61">
        <f ca="1">C59+C60+C61+C62+C63</f>
        <v>10753067.189999999</v>
      </c>
      <c r="D58" s="61">
        <f ca="1">D59+D60+D61+D62+D63</f>
        <v>358624.55</v>
      </c>
      <c r="E58" s="61">
        <f ca="1">E59+E60+E61+E62+E63</f>
        <v>2620447</v>
      </c>
      <c r="F58" s="61">
        <f ca="1">F59+F60+F61+F62+F63</f>
        <v>7184647.5399999991</v>
      </c>
      <c r="G58" s="61">
        <f ca="1">G59+G60+G61+G62+G63</f>
        <v>6710344.4000000004</v>
      </c>
      <c r="H58" s="61">
        <f ca="1">H59+H60+H61+H62+H63</f>
        <v>28628193.050000001</v>
      </c>
      <c r="I58" s="61">
        <f ca="1">I59+I60+I61+I62+I63</f>
        <v>136377.25</v>
      </c>
      <c r="J58" s="61">
        <f ca="1">J59+J60+J61+J62+J63</f>
        <v>3767216.64</v>
      </c>
      <c r="K58" s="61">
        <f ca="1">K59+K60+K61+K62+K63</f>
        <v>1839460.0299999998</v>
      </c>
      <c r="L58" s="61">
        <f ca="1">L59+L60+L61+L62+L63</f>
        <v>2018493.8900000001</v>
      </c>
      <c r="M58" s="61">
        <f ca="1">M59+M60+M61+M62+M63</f>
        <v>131902.19</v>
      </c>
      <c r="N58" s="61">
        <f ca="1">N59+N60+N61+N62+N63</f>
        <v>876284.29</v>
      </c>
      <c r="O58" s="61">
        <f ca="1">O59+O60+O61+O62+O63</f>
        <v>3725.71</v>
      </c>
      <c r="P58" s="61">
        <f ca="1">C58+D58+E58+F58+G58+H58+I58+J58+K58+L58+M58+N58+O58</f>
        <v>65028783.730000004</v>
      </c>
    </row>
    <row r="59" spans="1:16" ht="22.5" x14ac:dyDescent="0.2">
      <c r="A59" s="67" t="s">
        <v>119</v>
      </c>
      <c r="B59" s="66" t="s">
        <v>120</v>
      </c>
      <c r="C59" s="63">
        <v>1006740.59</v>
      </c>
      <c r="D59" s="63">
        <v>27421.040000000001</v>
      </c>
      <c r="E59" s="63">
        <v>48660.1</v>
      </c>
      <c r="F59" s="63">
        <v>3366561.01</v>
      </c>
      <c r="G59" s="63">
        <v>700644.76</v>
      </c>
      <c r="H59" s="63">
        <v>1675329.82</v>
      </c>
      <c r="I59" s="63">
        <v>7375</v>
      </c>
      <c r="J59" s="63">
        <v>128464.98</v>
      </c>
      <c r="K59" s="63">
        <v>136878.35999999999</v>
      </c>
      <c r="L59" s="63">
        <v>118625.60000000001</v>
      </c>
      <c r="M59" s="63">
        <v>7056.32</v>
      </c>
      <c r="N59" s="63">
        <v>33968.26</v>
      </c>
      <c r="O59" s="63">
        <v>199.31</v>
      </c>
      <c r="P59" s="61">
        <f>C59+D59+E59+F59+G59+H59+I59+J59+K59+L59+M59+N59+O59</f>
        <v>7257925.1500000004</v>
      </c>
    </row>
    <row r="60" spans="1:16" ht="22.5" x14ac:dyDescent="0.2">
      <c r="A60" s="67" t="s">
        <v>121</v>
      </c>
      <c r="B60" s="66" t="s">
        <v>122</v>
      </c>
      <c r="C60" s="63">
        <v>250746.68</v>
      </c>
      <c r="D60" s="63">
        <v>52724.45</v>
      </c>
      <c r="E60" s="63">
        <v>180730.92</v>
      </c>
      <c r="F60" s="63">
        <v>1378962.38</v>
      </c>
      <c r="G60" s="63">
        <v>1149024.48</v>
      </c>
      <c r="H60" s="63">
        <v>3700614.37</v>
      </c>
      <c r="I60" s="63">
        <v>16430.91</v>
      </c>
      <c r="J60" s="63">
        <v>275901.95</v>
      </c>
      <c r="K60" s="63">
        <v>209650.76</v>
      </c>
      <c r="L60" s="63">
        <v>505757.75</v>
      </c>
      <c r="M60" s="63">
        <v>15692.41</v>
      </c>
      <c r="N60" s="63">
        <v>146194.54999999999</v>
      </c>
      <c r="O60" s="63">
        <v>443.25</v>
      </c>
      <c r="P60" s="61">
        <f>C60+D60+E60+F60+G60+H60+I60+J60+K60+L60+M60+N60+O60</f>
        <v>7882874.8600000003</v>
      </c>
    </row>
    <row r="61" spans="1:16" x14ac:dyDescent="0.2">
      <c r="A61" s="67" t="s">
        <v>123</v>
      </c>
      <c r="B61" s="66" t="s">
        <v>124</v>
      </c>
      <c r="C61" s="63">
        <v>9495579.9199999999</v>
      </c>
      <c r="D61" s="63">
        <v>278479.06</v>
      </c>
      <c r="E61" s="63">
        <v>2391055.98</v>
      </c>
      <c r="F61" s="63">
        <v>2439124.15</v>
      </c>
      <c r="G61" s="63">
        <v>4860675.16</v>
      </c>
      <c r="H61" s="63">
        <v>23252248.859999999</v>
      </c>
      <c r="I61" s="63">
        <v>112571.34</v>
      </c>
      <c r="J61" s="63">
        <v>3362849.71</v>
      </c>
      <c r="K61" s="63">
        <v>1492930.91</v>
      </c>
      <c r="L61" s="63">
        <v>1394110.54</v>
      </c>
      <c r="M61" s="63">
        <v>109153.46</v>
      </c>
      <c r="N61" s="63">
        <v>696121.48</v>
      </c>
      <c r="O61" s="63">
        <v>3083.15</v>
      </c>
      <c r="P61" s="61">
        <f>C61+D61+E61+F61+G61+H61+I61+J61+K61+L61+M61+N61+O61</f>
        <v>49887983.719999999</v>
      </c>
    </row>
    <row r="62" spans="1:16" ht="22.5" x14ac:dyDescent="0.2">
      <c r="A62" s="67" t="s">
        <v>125</v>
      </c>
      <c r="B62" s="66" t="s">
        <v>126</v>
      </c>
      <c r="C62" s="63">
        <f ca="1">VALUE(IFERROR(VLOOKUP("2G114",INDIRECT([1]PARAMETRI!$B$1&amp;"!$E:$J"),6,FALSE),0))</f>
        <v>0</v>
      </c>
      <c r="D62" s="63">
        <f ca="1">VALUE(IFERROR(VLOOKUP("2G114",INDIRECT([1]PARAMETRI!$B$1&amp;"!$E:$K"),7,FALSE),0))</f>
        <v>0</v>
      </c>
      <c r="E62" s="63">
        <f ca="1">VALUE(IFERROR(VLOOKUP("2G114",INDIRECT([1]PARAMETRI!$B$1&amp;"!$E:$L"),8,FALSE),0))</f>
        <v>0</v>
      </c>
      <c r="F62" s="63">
        <f ca="1">VALUE(IFERROR(VLOOKUP("2G114",INDIRECT([1]PARAMETRI!$B$1&amp;"!$E:$M"),9,FALSE),0))</f>
        <v>0</v>
      </c>
      <c r="G62" s="63">
        <f ca="1">VALUE(IFERROR(VLOOKUP("2G114",INDIRECT([1]PARAMETRI!$B$1&amp;"!$E:$N"),10,FALSE),0))</f>
        <v>0</v>
      </c>
      <c r="H62" s="63">
        <f ca="1">VALUE(IFERROR(VLOOKUP("2G114",INDIRECT([1]PARAMETRI!$B$1&amp;"!$E:$O"),11,FALSE),0))</f>
        <v>0</v>
      </c>
      <c r="I62" s="63">
        <f ca="1">VALUE(IFERROR(VLOOKUP("2G114",INDIRECT([1]PARAMETRI!$B$1&amp;"!$E:$P"),12,FALSE),0))</f>
        <v>0</v>
      </c>
      <c r="J62" s="63">
        <f ca="1">VALUE(IFERROR(VLOOKUP("2G114",INDIRECT([1]PARAMETRI!$B$1&amp;"!$E:$Q"),13,FALSE),0))</f>
        <v>0</v>
      </c>
      <c r="K62" s="63">
        <f ca="1">VALUE(IFERROR(VLOOKUP("2G114",INDIRECT([1]PARAMETRI!$B$1&amp;"!$E:$R"),14,FALSE),0))</f>
        <v>0</v>
      </c>
      <c r="L62" s="63">
        <f ca="1">VALUE(IFERROR(VLOOKUP("2G114",INDIRECT([1]PARAMETRI!$B$1&amp;"!$E:$S"),15,FALSE),0))</f>
        <v>0</v>
      </c>
      <c r="M62" s="63">
        <f ca="1">VALUE(IFERROR(VLOOKUP("2G114",INDIRECT([1]PARAMETRI!$B$1&amp;"!$E:$T"),16,FALSE),0))</f>
        <v>0</v>
      </c>
      <c r="N62" s="63">
        <f ca="1">VALUE(IFERROR(VLOOKUP("2G114",INDIRECT([1]PARAMETRI!$B$1&amp;"!$E:$U"),17,FALSE),0))</f>
        <v>0</v>
      </c>
      <c r="O62" s="63">
        <f ca="1">VALUE(IFERROR(VLOOKUP("2G114",INDIRECT([1]PARAMETRI!$B$1&amp;"!$E:$V"),18,FALSE),0))</f>
        <v>0</v>
      </c>
      <c r="P62" s="61">
        <f ca="1">C62+D62+E62+F62+G62+H62+I62+J62+K62+L62+M62+N62+O62</f>
        <v>0</v>
      </c>
    </row>
    <row r="63" spans="1:16" ht="22.5" x14ac:dyDescent="0.2">
      <c r="A63" s="67" t="s">
        <v>127</v>
      </c>
      <c r="B63" s="66" t="s">
        <v>128</v>
      </c>
      <c r="C63" s="63">
        <f ca="1">VALUE(IFERROR(VLOOKUP("2G115",INDIRECT([1]PARAMETRI!$B$1&amp;"!$E:$J"),6,FALSE),0))</f>
        <v>0</v>
      </c>
      <c r="D63" s="63">
        <f ca="1">VALUE(IFERROR(VLOOKUP("2G115",INDIRECT([1]PARAMETRI!$B$1&amp;"!$E:$K"),7,FALSE),0))</f>
        <v>0</v>
      </c>
      <c r="E63" s="63">
        <f ca="1">VALUE(IFERROR(VLOOKUP("2G115",INDIRECT([1]PARAMETRI!$B$1&amp;"!$E:$L"),8,FALSE),0))</f>
        <v>0</v>
      </c>
      <c r="F63" s="63">
        <f ca="1">VALUE(IFERROR(VLOOKUP("2G115",INDIRECT([1]PARAMETRI!$B$1&amp;"!$E:$M"),9,FALSE),0))</f>
        <v>0</v>
      </c>
      <c r="G63" s="63">
        <f ca="1">VALUE(IFERROR(VLOOKUP("2G115",INDIRECT([1]PARAMETRI!$B$1&amp;"!$E:$N"),10,FALSE),0))</f>
        <v>0</v>
      </c>
      <c r="H63" s="63">
        <f ca="1">VALUE(IFERROR(VLOOKUP("2G115",INDIRECT([1]PARAMETRI!$B$1&amp;"!$E:$O"),11,FALSE),0))</f>
        <v>0</v>
      </c>
      <c r="I63" s="63">
        <f ca="1">VALUE(IFERROR(VLOOKUP("2G115",INDIRECT([1]PARAMETRI!$B$1&amp;"!$E:$P"),12,FALSE),0))</f>
        <v>0</v>
      </c>
      <c r="J63" s="63">
        <f ca="1">VALUE(IFERROR(VLOOKUP("2G115",INDIRECT([1]PARAMETRI!$B$1&amp;"!$E:$Q"),13,FALSE),0))</f>
        <v>0</v>
      </c>
      <c r="K63" s="63">
        <f ca="1">VALUE(IFERROR(VLOOKUP("2G115",INDIRECT([1]PARAMETRI!$B$1&amp;"!$E:$R"),14,FALSE),0))</f>
        <v>0</v>
      </c>
      <c r="L63" s="63">
        <f ca="1">VALUE(IFERROR(VLOOKUP("2G115",INDIRECT([1]PARAMETRI!$B$1&amp;"!$E:$S"),15,FALSE),0))</f>
        <v>0</v>
      </c>
      <c r="M63" s="63">
        <f ca="1">VALUE(IFERROR(VLOOKUP("2G115",INDIRECT([1]PARAMETRI!$B$1&amp;"!$E:$T"),16,FALSE),0))</f>
        <v>0</v>
      </c>
      <c r="N63" s="63">
        <f ca="1">VALUE(IFERROR(VLOOKUP("2G115",INDIRECT([1]PARAMETRI!$B$1&amp;"!$E:$U"),17,FALSE),0))</f>
        <v>0</v>
      </c>
      <c r="O63" s="63">
        <f ca="1">VALUE(IFERROR(VLOOKUP("2G115",INDIRECT([1]PARAMETRI!$B$1&amp;"!$E:$V"),18,FALSE),0))</f>
        <v>0</v>
      </c>
      <c r="P63" s="61">
        <f ca="1">C63+D63+E63+F63+G63+H63+I63+J63+K63+L63+M63+N63+O63</f>
        <v>0</v>
      </c>
    </row>
    <row r="64" spans="1:16" x14ac:dyDescent="0.2">
      <c r="A64" s="52" t="s">
        <v>129</v>
      </c>
      <c r="B64" s="51" t="s">
        <v>130</v>
      </c>
      <c r="C64" s="61">
        <f ca="1">C65+C66+C67+C68+C69</f>
        <v>1415814.4</v>
      </c>
      <c r="D64" s="61">
        <f ca="1">D65+D66+D67+D68+D69</f>
        <v>221434.42</v>
      </c>
      <c r="E64" s="61">
        <f ca="1">E65+E66+E67+E68+E69</f>
        <v>53405909.859999999</v>
      </c>
      <c r="F64" s="61">
        <f ca="1">F65+F66+F67+F68+F69</f>
        <v>5820372.4299999997</v>
      </c>
      <c r="G64" s="61">
        <f ca="1">G65+G66+G67+G68+G69</f>
        <v>4506734.7300000004</v>
      </c>
      <c r="H64" s="61">
        <f ca="1">H65+H66+H67+H68+H69</f>
        <v>16176273.49</v>
      </c>
      <c r="I64" s="61">
        <f ca="1">I65+I66+I67+I68+I69</f>
        <v>78433.039999999994</v>
      </c>
      <c r="J64" s="61">
        <f ca="1">J65+J66+J67+J68+J69</f>
        <v>1826707.88</v>
      </c>
      <c r="K64" s="61">
        <f ca="1">K65+K66+K67+K68+K69</f>
        <v>1775420.35</v>
      </c>
      <c r="L64" s="61">
        <f ca="1">L65+L66+L67+L68+L69</f>
        <v>896398.32</v>
      </c>
      <c r="M64" s="61">
        <f ca="1">M65+M66+M67+M68+M69</f>
        <v>80615.48</v>
      </c>
      <c r="N64" s="61">
        <f ca="1">N65+N66+N67+N68+N69</f>
        <v>1223074.32</v>
      </c>
      <c r="O64" s="61">
        <f ca="1">O65+O66+O67+O68+O69</f>
        <v>2277.06</v>
      </c>
      <c r="P64" s="61">
        <f ca="1">C64+D64+E64+F64+G64+H64+I64+J64+K64+L64+M64+N64+O64</f>
        <v>87429465.779999986</v>
      </c>
    </row>
    <row r="65" spans="1:16" ht="22.5" x14ac:dyDescent="0.2">
      <c r="A65" s="67" t="s">
        <v>131</v>
      </c>
      <c r="B65" s="66" t="s">
        <v>132</v>
      </c>
      <c r="C65" s="63">
        <v>3.73</v>
      </c>
      <c r="D65" s="63">
        <v>0.3</v>
      </c>
      <c r="E65" s="63">
        <v>9289303.2899999991</v>
      </c>
      <c r="F65" s="63">
        <v>582.79</v>
      </c>
      <c r="G65" s="63">
        <v>13.68</v>
      </c>
      <c r="H65" s="63">
        <v>0.93</v>
      </c>
      <c r="I65" s="63">
        <v>0.11</v>
      </c>
      <c r="J65" s="63">
        <v>0.84</v>
      </c>
      <c r="K65" s="63">
        <v>28.85</v>
      </c>
      <c r="L65" s="63">
        <v>1.98</v>
      </c>
      <c r="M65" s="63">
        <v>0.11</v>
      </c>
      <c r="N65" s="63">
        <v>97.04</v>
      </c>
      <c r="O65" s="63">
        <v>0</v>
      </c>
      <c r="P65" s="61">
        <f>C65+D65+E65+F65+G65+H65+I65+J65+K65+L65+M65+N65+O65</f>
        <v>9290033.6499999948</v>
      </c>
    </row>
    <row r="66" spans="1:16" ht="22.5" x14ac:dyDescent="0.2">
      <c r="A66" s="67" t="s">
        <v>133</v>
      </c>
      <c r="B66" s="66" t="s">
        <v>134</v>
      </c>
      <c r="C66" s="63">
        <v>4068.91</v>
      </c>
      <c r="D66" s="63">
        <v>1713.39</v>
      </c>
      <c r="E66" s="63">
        <v>19961491.600000001</v>
      </c>
      <c r="F66" s="63">
        <v>645701.80000000005</v>
      </c>
      <c r="G66" s="63">
        <v>303046.43</v>
      </c>
      <c r="H66" s="63">
        <v>4883.1499999999996</v>
      </c>
      <c r="I66" s="63">
        <v>479.76</v>
      </c>
      <c r="J66" s="63">
        <v>3784.84</v>
      </c>
      <c r="K66" s="63">
        <v>128556.92</v>
      </c>
      <c r="L66" s="63">
        <v>10404.99</v>
      </c>
      <c r="M66" s="63">
        <v>493.11</v>
      </c>
      <c r="N66" s="63">
        <v>108637.48</v>
      </c>
      <c r="O66" s="63">
        <v>13.93</v>
      </c>
      <c r="P66" s="61">
        <f>C66+D66+E66+F66+G66+H66+I66+J66+K66+L66+M66+N66+O66</f>
        <v>21173276.310000002</v>
      </c>
    </row>
    <row r="67" spans="1:16" ht="22.5" x14ac:dyDescent="0.2">
      <c r="A67" s="67" t="s">
        <v>135</v>
      </c>
      <c r="B67" s="66" t="s">
        <v>136</v>
      </c>
      <c r="C67" s="63">
        <v>1411741.76</v>
      </c>
      <c r="D67" s="63">
        <v>219720.73</v>
      </c>
      <c r="E67" s="63">
        <v>24155114.969999999</v>
      </c>
      <c r="F67" s="63">
        <v>5174087.84</v>
      </c>
      <c r="G67" s="63">
        <v>4203674.62</v>
      </c>
      <c r="H67" s="63">
        <v>16171389.41</v>
      </c>
      <c r="I67" s="63">
        <v>77953.17</v>
      </c>
      <c r="J67" s="63">
        <v>1822922.2</v>
      </c>
      <c r="K67" s="63">
        <v>1646834.58</v>
      </c>
      <c r="L67" s="63">
        <v>885991.35</v>
      </c>
      <c r="M67" s="63">
        <v>80122.259999999995</v>
      </c>
      <c r="N67" s="63">
        <v>1114339.8</v>
      </c>
      <c r="O67" s="63">
        <v>2263.13</v>
      </c>
      <c r="P67" s="61">
        <f>C67+D67+E67+F67+G67+H67+I67+J67+K67+L67+M67+N67+O67</f>
        <v>56966155.82</v>
      </c>
    </row>
    <row r="68" spans="1:16" ht="22.5" x14ac:dyDescent="0.2">
      <c r="A68" s="67" t="s">
        <v>137</v>
      </c>
      <c r="B68" s="66" t="s">
        <v>138</v>
      </c>
      <c r="C68" s="63">
        <f ca="1">VALUE(IFERROR(VLOOKUP("2G124",INDIRECT([1]PARAMETRI!$B$1&amp;"!$E:$J"),6,FALSE),0))</f>
        <v>0</v>
      </c>
      <c r="D68" s="63">
        <f ca="1">VALUE(IFERROR(VLOOKUP("2G124",INDIRECT([1]PARAMETRI!$B$1&amp;"!$E:$K"),7,FALSE),0))</f>
        <v>0</v>
      </c>
      <c r="E68" s="63">
        <f ca="1">VALUE(IFERROR(VLOOKUP("2G124",INDIRECT([1]PARAMETRI!$B$1&amp;"!$E:$L"),8,FALSE),0))</f>
        <v>0</v>
      </c>
      <c r="F68" s="63">
        <f ca="1">VALUE(IFERROR(VLOOKUP("2G124",INDIRECT([1]PARAMETRI!$B$1&amp;"!$E:$M"),9,FALSE),0))</f>
        <v>0</v>
      </c>
      <c r="G68" s="63">
        <f ca="1">VALUE(IFERROR(VLOOKUP("2G124",INDIRECT([1]PARAMETRI!$B$1&amp;"!$E:$N"),10,FALSE),0))</f>
        <v>0</v>
      </c>
      <c r="H68" s="63">
        <f ca="1">VALUE(IFERROR(VLOOKUP("2G124",INDIRECT([1]PARAMETRI!$B$1&amp;"!$E:$O"),11,FALSE),0))</f>
        <v>0</v>
      </c>
      <c r="I68" s="63">
        <f ca="1">VALUE(IFERROR(VLOOKUP("2G124",INDIRECT([1]PARAMETRI!$B$1&amp;"!$E:$P"),12,FALSE),0))</f>
        <v>0</v>
      </c>
      <c r="J68" s="63">
        <f ca="1">VALUE(IFERROR(VLOOKUP("2G124",INDIRECT([1]PARAMETRI!$B$1&amp;"!$E:$Q"),13,FALSE),0))</f>
        <v>0</v>
      </c>
      <c r="K68" s="63">
        <f ca="1">VALUE(IFERROR(VLOOKUP("2G124",INDIRECT([1]PARAMETRI!$B$1&amp;"!$E:$R"),14,FALSE),0))</f>
        <v>0</v>
      </c>
      <c r="L68" s="63">
        <f ca="1">VALUE(IFERROR(VLOOKUP("2G124",INDIRECT([1]PARAMETRI!$B$1&amp;"!$E:$S"),15,FALSE),0))</f>
        <v>0</v>
      </c>
      <c r="M68" s="63">
        <f ca="1">VALUE(IFERROR(VLOOKUP("2G124",INDIRECT([1]PARAMETRI!$B$1&amp;"!$E:$T"),16,FALSE),0))</f>
        <v>0</v>
      </c>
      <c r="N68" s="63">
        <f ca="1">VALUE(IFERROR(VLOOKUP("2G124",INDIRECT([1]PARAMETRI!$B$1&amp;"!$E:$U"),17,FALSE),0))</f>
        <v>0</v>
      </c>
      <c r="O68" s="63">
        <f ca="1">VALUE(IFERROR(VLOOKUP("2G124",INDIRECT([1]PARAMETRI!$B$1&amp;"!$E:$V"),18,FALSE),0))</f>
        <v>0</v>
      </c>
      <c r="P68" s="61">
        <f ca="1">C68+D68+E68+F68+G68+H68+I68+J68+K68+L68+M68+N68+O68</f>
        <v>0</v>
      </c>
    </row>
    <row r="69" spans="1:16" ht="22.5" x14ac:dyDescent="0.2">
      <c r="A69" s="67" t="s">
        <v>139</v>
      </c>
      <c r="B69" s="66" t="s">
        <v>140</v>
      </c>
      <c r="C69" s="63">
        <f ca="1">VALUE(IFERROR(VLOOKUP("2G125",INDIRECT([1]PARAMETRI!$B$1&amp;"!$E:$J"),6,FALSE),0))</f>
        <v>0</v>
      </c>
      <c r="D69" s="63">
        <f ca="1">VALUE(IFERROR(VLOOKUP("2G125",INDIRECT([1]PARAMETRI!$B$1&amp;"!$E:$K"),7,FALSE),0))</f>
        <v>0</v>
      </c>
      <c r="E69" s="63">
        <f ca="1">VALUE(IFERROR(VLOOKUP("2G125",INDIRECT([1]PARAMETRI!$B$1&amp;"!$E:$L"),8,FALSE),0))</f>
        <v>0</v>
      </c>
      <c r="F69" s="63">
        <f ca="1">VALUE(IFERROR(VLOOKUP("2G125",INDIRECT([1]PARAMETRI!$B$1&amp;"!$E:$M"),9,FALSE),0))</f>
        <v>0</v>
      </c>
      <c r="G69" s="63">
        <f ca="1">VALUE(IFERROR(VLOOKUP("2G125",INDIRECT([1]PARAMETRI!$B$1&amp;"!$E:$N"),10,FALSE),0))</f>
        <v>0</v>
      </c>
      <c r="H69" s="63">
        <f ca="1">VALUE(IFERROR(VLOOKUP("2G125",INDIRECT([1]PARAMETRI!$B$1&amp;"!$E:$O"),11,FALSE),0))</f>
        <v>0</v>
      </c>
      <c r="I69" s="63">
        <f ca="1">VALUE(IFERROR(VLOOKUP("2G125",INDIRECT([1]PARAMETRI!$B$1&amp;"!$E:$P"),12,FALSE),0))</f>
        <v>0</v>
      </c>
      <c r="J69" s="63">
        <f ca="1">VALUE(IFERROR(VLOOKUP("2G125",INDIRECT([1]PARAMETRI!$B$1&amp;"!$E:$Q"),13,FALSE),0))</f>
        <v>0</v>
      </c>
      <c r="K69" s="63">
        <f ca="1">VALUE(IFERROR(VLOOKUP("2G125",INDIRECT([1]PARAMETRI!$B$1&amp;"!$E:$R"),14,FALSE),0))</f>
        <v>0</v>
      </c>
      <c r="L69" s="63">
        <f ca="1">VALUE(IFERROR(VLOOKUP("2G125",INDIRECT([1]PARAMETRI!$B$1&amp;"!$E:$S"),15,FALSE),0))</f>
        <v>0</v>
      </c>
      <c r="M69" s="63">
        <f ca="1">VALUE(IFERROR(VLOOKUP("2G125",INDIRECT([1]PARAMETRI!$B$1&amp;"!$E:$T"),16,FALSE),0))</f>
        <v>0</v>
      </c>
      <c r="N69" s="63">
        <f ca="1">VALUE(IFERROR(VLOOKUP("2G125",INDIRECT([1]PARAMETRI!$B$1&amp;"!$E:$U"),17,FALSE),0))</f>
        <v>0</v>
      </c>
      <c r="O69" s="63">
        <f ca="1">VALUE(IFERROR(VLOOKUP("2G125",INDIRECT([1]PARAMETRI!$B$1&amp;"!$E:$V"),18,FALSE),0))</f>
        <v>0</v>
      </c>
      <c r="P69" s="61">
        <f ca="1">C69+D69+E69+F69+G69+H69+I69+J69+K69+L69+M69+N69+O69</f>
        <v>0</v>
      </c>
    </row>
    <row r="70" spans="1:16" x14ac:dyDescent="0.2">
      <c r="A70" s="67" t="s">
        <v>141</v>
      </c>
      <c r="B70" s="66" t="s">
        <v>142</v>
      </c>
      <c r="C70" s="63">
        <v>0</v>
      </c>
      <c r="D70" s="63">
        <v>0</v>
      </c>
      <c r="E70" s="63">
        <v>2585143.2200000002</v>
      </c>
      <c r="F70" s="63">
        <v>0</v>
      </c>
      <c r="G70" s="63">
        <v>157777.46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1">
        <f>C70+D70+E70+F70+G70+H70+I70+J70+K70+L70+M70+N70+O70</f>
        <v>2742920.68</v>
      </c>
    </row>
    <row r="71" spans="1:16" x14ac:dyDescent="0.2">
      <c r="A71" s="52" t="s">
        <v>143</v>
      </c>
      <c r="B71" s="51" t="s">
        <v>144</v>
      </c>
      <c r="C71" s="61">
        <f>C72+C75+C76+C77+C78+C79</f>
        <v>484167.84</v>
      </c>
      <c r="D71" s="61">
        <f>D72+D75+D76+D77+D78+D79</f>
        <v>224071.29</v>
      </c>
      <c r="E71" s="61">
        <f>E72+E75+E76+E77+E78+E79</f>
        <v>4053017.82</v>
      </c>
      <c r="F71" s="61">
        <f>F72+F75+F76+F77+F78+F79</f>
        <v>2172645.9900000002</v>
      </c>
      <c r="G71" s="61">
        <f>G72+G75+G76+G77+G78+G79</f>
        <v>2097853.6399999997</v>
      </c>
      <c r="H71" s="61">
        <f>H72+H75+H76+H77+H78+H79</f>
        <v>13551326.310000001</v>
      </c>
      <c r="I71" s="61">
        <f>I72+I75+I76+I77+I78+I79</f>
        <v>61160.73</v>
      </c>
      <c r="J71" s="61">
        <f>J72+J75+J76+J77+J78+J79</f>
        <v>763348.4</v>
      </c>
      <c r="K71" s="61">
        <f>K72+K75+K76+K77+K78+K79</f>
        <v>1495776.04</v>
      </c>
      <c r="L71" s="61">
        <f>L72+L75+L76+L77+L78+L79</f>
        <v>527558.04999999993</v>
      </c>
      <c r="M71" s="61">
        <f>M72+M75+M76+M77+M78+M79</f>
        <v>62862.549999999996</v>
      </c>
      <c r="N71" s="61">
        <f>N72+N75+N76+N77+N78+N79</f>
        <v>378227.23</v>
      </c>
      <c r="O71" s="61">
        <f>O72+O75+O76+O77+O78+O79</f>
        <v>1775.6100000000001</v>
      </c>
      <c r="P71" s="61">
        <f>C71+D71+E71+F71+G71+H71+I71+J71+K71+L71+M71+N71+O71</f>
        <v>25873791.5</v>
      </c>
    </row>
    <row r="72" spans="1:16" x14ac:dyDescent="0.2">
      <c r="A72" s="52" t="s">
        <v>145</v>
      </c>
      <c r="B72" s="51" t="s">
        <v>146</v>
      </c>
      <c r="C72" s="61">
        <f>C73+C74</f>
        <v>195614.58000000002</v>
      </c>
      <c r="D72" s="61">
        <f>D73+D74</f>
        <v>119880.64000000001</v>
      </c>
      <c r="E72" s="61">
        <f>E73+E74</f>
        <v>1272461.6099999999</v>
      </c>
      <c r="F72" s="61">
        <f>F73+F74</f>
        <v>296690.09000000003</v>
      </c>
      <c r="G72" s="61">
        <f>G73+G74</f>
        <v>887991.37</v>
      </c>
      <c r="H72" s="61">
        <f>H73+H74</f>
        <v>6886004.6899999995</v>
      </c>
      <c r="I72" s="61">
        <f>I73+I74</f>
        <v>28135.61</v>
      </c>
      <c r="J72" s="61">
        <f>J73+J74</f>
        <v>323614.78000000003</v>
      </c>
      <c r="K72" s="61">
        <f>K73+K74</f>
        <v>817951.79999999993</v>
      </c>
      <c r="L72" s="61">
        <f>L73+L74</f>
        <v>191124.46</v>
      </c>
      <c r="M72" s="61">
        <f>M73+M74</f>
        <v>28918.5</v>
      </c>
      <c r="N72" s="61">
        <f>N73+N74</f>
        <v>121317.83</v>
      </c>
      <c r="O72" s="61">
        <f>O73+O74</f>
        <v>816.83</v>
      </c>
      <c r="P72" s="61">
        <f>C72+D72+E72+F72+G72+H72+I72+J72+K72+L72+M72+N72+O72</f>
        <v>11170522.790000001</v>
      </c>
    </row>
    <row r="73" spans="1:16" x14ac:dyDescent="0.2">
      <c r="A73" s="67" t="s">
        <v>147</v>
      </c>
      <c r="B73" s="66" t="s">
        <v>148</v>
      </c>
      <c r="C73" s="63">
        <v>157055.1</v>
      </c>
      <c r="D73" s="63">
        <v>103310.21</v>
      </c>
      <c r="E73" s="63">
        <v>1257455.71</v>
      </c>
      <c r="F73" s="63">
        <v>288372.95</v>
      </c>
      <c r="G73" s="63">
        <v>813278.27</v>
      </c>
      <c r="H73" s="63">
        <v>5822609.5</v>
      </c>
      <c r="I73" s="63">
        <v>24114.2</v>
      </c>
      <c r="J73" s="63">
        <v>273170.62</v>
      </c>
      <c r="K73" s="63">
        <v>781752.22</v>
      </c>
      <c r="L73" s="63">
        <v>170161.72</v>
      </c>
      <c r="M73" s="63">
        <v>24785.19</v>
      </c>
      <c r="N73" s="63">
        <v>106600.22</v>
      </c>
      <c r="O73" s="63">
        <v>700.08</v>
      </c>
      <c r="P73" s="61">
        <f>C73+D73+E73+F73+G73+H73+I73+J73+K73+L73+M73+N73+O73</f>
        <v>9823365.9900000002</v>
      </c>
    </row>
    <row r="74" spans="1:16" x14ac:dyDescent="0.2">
      <c r="A74" s="67" t="s">
        <v>149</v>
      </c>
      <c r="B74" s="66" t="s">
        <v>150</v>
      </c>
      <c r="C74" s="63">
        <v>38559.480000000003</v>
      </c>
      <c r="D74" s="63">
        <v>16570.43</v>
      </c>
      <c r="E74" s="63">
        <v>15005.9</v>
      </c>
      <c r="F74" s="63">
        <v>8317.14</v>
      </c>
      <c r="G74" s="63">
        <v>74713.100000000006</v>
      </c>
      <c r="H74" s="63">
        <v>1063395.19</v>
      </c>
      <c r="I74" s="63">
        <v>4021.41</v>
      </c>
      <c r="J74" s="63">
        <v>50444.160000000003</v>
      </c>
      <c r="K74" s="63">
        <v>36199.58</v>
      </c>
      <c r="L74" s="63">
        <v>20962.740000000002</v>
      </c>
      <c r="M74" s="63">
        <v>4133.3100000000004</v>
      </c>
      <c r="N74" s="63">
        <v>14717.61</v>
      </c>
      <c r="O74" s="63">
        <v>116.75</v>
      </c>
      <c r="P74" s="61">
        <f>C74+D74+E74+F74+G74+H74+I74+J74+K74+L74+M74+N74+O74</f>
        <v>1347156.8</v>
      </c>
    </row>
    <row r="75" spans="1:16" ht="22.5" x14ac:dyDescent="0.2">
      <c r="A75" s="67" t="s">
        <v>151</v>
      </c>
      <c r="B75" s="66" t="s">
        <v>152</v>
      </c>
      <c r="C75" s="63">
        <v>39965.519999999997</v>
      </c>
      <c r="D75" s="63">
        <v>48298.78</v>
      </c>
      <c r="E75" s="63">
        <v>905494.37</v>
      </c>
      <c r="F75" s="63">
        <v>220080.98</v>
      </c>
      <c r="G75" s="63">
        <v>404820.56</v>
      </c>
      <c r="H75" s="63">
        <v>1922575.7</v>
      </c>
      <c r="I75" s="63">
        <v>11194.23</v>
      </c>
      <c r="J75" s="63">
        <v>88312.14</v>
      </c>
      <c r="K75" s="63">
        <v>253036.44</v>
      </c>
      <c r="L75" s="63">
        <v>138312.48000000001</v>
      </c>
      <c r="M75" s="63">
        <v>11505.71</v>
      </c>
      <c r="N75" s="63">
        <v>114530.4</v>
      </c>
      <c r="O75" s="63">
        <v>324.99</v>
      </c>
      <c r="P75" s="61">
        <f>C75+D75+E75+F75+G75+H75+I75+J75+K75+L75+M75+N75+O75</f>
        <v>4158452.3000000003</v>
      </c>
    </row>
    <row r="76" spans="1:16" ht="22.5" x14ac:dyDescent="0.2">
      <c r="A76" s="67" t="s">
        <v>153</v>
      </c>
      <c r="B76" s="66" t="s">
        <v>154</v>
      </c>
      <c r="C76" s="63">
        <v>11044.94</v>
      </c>
      <c r="D76" s="63">
        <v>26096.68</v>
      </c>
      <c r="E76" s="63">
        <v>648757.9</v>
      </c>
      <c r="F76" s="63">
        <v>332851.90999999997</v>
      </c>
      <c r="G76" s="63">
        <v>526567.6</v>
      </c>
      <c r="H76" s="63">
        <v>2648669.39</v>
      </c>
      <c r="I76" s="63">
        <v>12923.18</v>
      </c>
      <c r="J76" s="63">
        <v>161332.93</v>
      </c>
      <c r="K76" s="63">
        <v>232764.39</v>
      </c>
      <c r="L76" s="63">
        <v>141352.44</v>
      </c>
      <c r="M76" s="63">
        <v>13282.77</v>
      </c>
      <c r="N76" s="63">
        <v>100898</v>
      </c>
      <c r="O76" s="63">
        <v>375.19</v>
      </c>
      <c r="P76" s="61">
        <f>C76+D76+E76+F76+G76+H76+I76+J76+K76+L76+M76+N76+O76</f>
        <v>4856917.3199999994</v>
      </c>
    </row>
    <row r="77" spans="1:16" ht="22.5" x14ac:dyDescent="0.2">
      <c r="A77" s="67" t="s">
        <v>155</v>
      </c>
      <c r="B77" s="66" t="s">
        <v>156</v>
      </c>
      <c r="C77" s="63">
        <v>211651.87</v>
      </c>
      <c r="D77" s="63">
        <v>12710.27</v>
      </c>
      <c r="E77" s="63">
        <v>78385.179999999993</v>
      </c>
      <c r="F77" s="63">
        <v>664410.73</v>
      </c>
      <c r="G77" s="63">
        <v>136018.49</v>
      </c>
      <c r="H77" s="63">
        <v>1005098.51</v>
      </c>
      <c r="I77" s="63">
        <v>4369.5</v>
      </c>
      <c r="J77" s="63">
        <v>117346.2</v>
      </c>
      <c r="K77" s="63">
        <v>58918.31</v>
      </c>
      <c r="L77" s="63">
        <v>27508.07</v>
      </c>
      <c r="M77" s="63">
        <v>4491.08</v>
      </c>
      <c r="N77" s="63">
        <v>21910.23</v>
      </c>
      <c r="O77" s="63">
        <v>126.85</v>
      </c>
      <c r="P77" s="61">
        <f>C77+D77+E77+F77+G77+H77+I77+J77+K77+L77+M77+N77+O77</f>
        <v>2342945.29</v>
      </c>
    </row>
    <row r="78" spans="1:16" ht="22.5" x14ac:dyDescent="0.2">
      <c r="A78" s="67" t="s">
        <v>157</v>
      </c>
      <c r="B78" s="66" t="s">
        <v>158</v>
      </c>
      <c r="C78" s="63">
        <v>25538.76</v>
      </c>
      <c r="D78" s="63">
        <v>16799.41</v>
      </c>
      <c r="E78" s="63">
        <v>1044698.78</v>
      </c>
      <c r="F78" s="63">
        <v>564307.29</v>
      </c>
      <c r="G78" s="63">
        <v>132247.54</v>
      </c>
      <c r="H78" s="63">
        <v>946818.64</v>
      </c>
      <c r="I78" s="63">
        <v>3921.23</v>
      </c>
      <c r="J78" s="63">
        <v>44420.41</v>
      </c>
      <c r="K78" s="63">
        <v>127121.32</v>
      </c>
      <c r="L78" s="63">
        <v>27670.25</v>
      </c>
      <c r="M78" s="63">
        <v>4030.34</v>
      </c>
      <c r="N78" s="63">
        <v>17334.330000000002</v>
      </c>
      <c r="O78" s="63">
        <v>113.84</v>
      </c>
      <c r="P78" s="61">
        <f>C78+D78+E78+F78+G78+H78+I78+J78+K78+L78+M78+N78+O78</f>
        <v>2955022.1399999997</v>
      </c>
    </row>
    <row r="79" spans="1:16" ht="22.5" x14ac:dyDescent="0.2">
      <c r="A79" s="67" t="s">
        <v>159</v>
      </c>
      <c r="B79" s="66" t="s">
        <v>160</v>
      </c>
      <c r="C79" s="63">
        <v>352.17</v>
      </c>
      <c r="D79" s="63">
        <v>285.51</v>
      </c>
      <c r="E79" s="63">
        <v>103219.98</v>
      </c>
      <c r="F79" s="63">
        <v>94304.99</v>
      </c>
      <c r="G79" s="63">
        <v>10208.08</v>
      </c>
      <c r="H79" s="63">
        <v>142159.38</v>
      </c>
      <c r="I79" s="63">
        <v>616.98</v>
      </c>
      <c r="J79" s="63">
        <v>28321.94</v>
      </c>
      <c r="K79" s="63">
        <v>5983.78</v>
      </c>
      <c r="L79" s="63">
        <v>1590.35</v>
      </c>
      <c r="M79" s="63">
        <v>634.15</v>
      </c>
      <c r="N79" s="63">
        <v>2236.44</v>
      </c>
      <c r="O79" s="63">
        <v>17.91</v>
      </c>
      <c r="P79" s="61">
        <f>C79+D79+E79+F79+G79+H79+I79+J79+K79+L79+M79+N79+O79</f>
        <v>389931.66</v>
      </c>
    </row>
    <row r="80" spans="1:16" x14ac:dyDescent="0.2">
      <c r="A80" s="52" t="s">
        <v>161</v>
      </c>
      <c r="B80" s="51" t="s">
        <v>162</v>
      </c>
      <c r="C80" s="61">
        <f>C81+C82+C83+C84+C85</f>
        <v>23221.61</v>
      </c>
      <c r="D80" s="61">
        <f>D81+D82+D83+D84+D85</f>
        <v>53150.87</v>
      </c>
      <c r="E80" s="61">
        <f>E81+E82+E83+E84+E85</f>
        <v>7673118.6100000013</v>
      </c>
      <c r="F80" s="61">
        <f>F81+F82+F83+F84+F85</f>
        <v>101061.23</v>
      </c>
      <c r="G80" s="61">
        <f>G81+G82+G83+G84+G85</f>
        <v>527581.43999999994</v>
      </c>
      <c r="H80" s="61">
        <f>H81+H82+H83+H84+H85</f>
        <v>1403670.3</v>
      </c>
      <c r="I80" s="61">
        <f>I81+I82+I83+I84+I85</f>
        <v>6217.84</v>
      </c>
      <c r="J80" s="61">
        <f>J81+J82+J83+J84+J85</f>
        <v>264424.18000000005</v>
      </c>
      <c r="K80" s="61">
        <f>K81+K82+K83+K84+K85</f>
        <v>96223.219999999987</v>
      </c>
      <c r="L80" s="61">
        <f>L81+L82+L83+L84+L85</f>
        <v>337804.62000000005</v>
      </c>
      <c r="M80" s="61">
        <f>M81+M82+M83+M84+M85</f>
        <v>6390.86</v>
      </c>
      <c r="N80" s="61">
        <f>N81+N82+N83+N84+N85</f>
        <v>23863.16</v>
      </c>
      <c r="O80" s="61">
        <f>O81+O82+O83+O84+O85</f>
        <v>180.51999999999998</v>
      </c>
      <c r="P80" s="61">
        <f>C80+D80+E80+F80+G80+H80+I80+J80+K80+L80+M80+N80+O80</f>
        <v>10516908.460000001</v>
      </c>
    </row>
    <row r="81" spans="1:16" x14ac:dyDescent="0.2">
      <c r="A81" s="67" t="s">
        <v>163</v>
      </c>
      <c r="B81" s="66" t="s">
        <v>164</v>
      </c>
      <c r="C81" s="63">
        <v>18198.97</v>
      </c>
      <c r="D81" s="63">
        <v>52761.21</v>
      </c>
      <c r="E81" s="63">
        <v>216593.98</v>
      </c>
      <c r="F81" s="63">
        <v>12752.71</v>
      </c>
      <c r="G81" s="63">
        <v>518804.7</v>
      </c>
      <c r="H81" s="63">
        <v>1361381.5</v>
      </c>
      <c r="I81" s="63">
        <v>5979.51</v>
      </c>
      <c r="J81" s="63">
        <v>261867.61</v>
      </c>
      <c r="K81" s="63">
        <v>73088.479999999996</v>
      </c>
      <c r="L81" s="63">
        <v>336652.02</v>
      </c>
      <c r="M81" s="63">
        <v>6145.9</v>
      </c>
      <c r="N81" s="63">
        <v>22812.54</v>
      </c>
      <c r="O81" s="63">
        <v>173.6</v>
      </c>
      <c r="P81" s="61">
        <f>C81+D81+E81+F81+G81+H81+I81+J81+K81+L81+M81+N81+O81</f>
        <v>2887212.73</v>
      </c>
    </row>
    <row r="82" spans="1:16" x14ac:dyDescent="0.2">
      <c r="A82" s="67" t="s">
        <v>165</v>
      </c>
      <c r="B82" s="66" t="s">
        <v>166</v>
      </c>
      <c r="C82" s="63">
        <v>3013.71</v>
      </c>
      <c r="D82" s="63">
        <v>385.93</v>
      </c>
      <c r="E82" s="63">
        <v>6301949.9900000002</v>
      </c>
      <c r="F82" s="63">
        <v>4740.6099999999997</v>
      </c>
      <c r="G82" s="63">
        <v>5113.82</v>
      </c>
      <c r="H82" s="63">
        <v>41292.519999999997</v>
      </c>
      <c r="I82" s="63">
        <v>233.71</v>
      </c>
      <c r="J82" s="63">
        <v>2515.21</v>
      </c>
      <c r="K82" s="63">
        <v>22851.279999999999</v>
      </c>
      <c r="L82" s="63">
        <v>1138.1500000000001</v>
      </c>
      <c r="M82" s="63">
        <v>240.21</v>
      </c>
      <c r="N82" s="63">
        <v>1032.71</v>
      </c>
      <c r="O82" s="63">
        <v>6.79</v>
      </c>
      <c r="P82" s="61">
        <f>C82+D82+E82+F82+G82+H82+I82+J82+K82+L82+M82+N82+O82</f>
        <v>6384514.6400000006</v>
      </c>
    </row>
    <row r="83" spans="1:16" x14ac:dyDescent="0.2">
      <c r="A83" s="67" t="s">
        <v>167</v>
      </c>
      <c r="B83" s="66" t="s">
        <v>168</v>
      </c>
      <c r="C83" s="63">
        <v>0</v>
      </c>
      <c r="D83" s="63">
        <v>0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0</v>
      </c>
      <c r="L83" s="63">
        <v>0</v>
      </c>
      <c r="M83" s="63">
        <v>0</v>
      </c>
      <c r="N83" s="63">
        <v>0</v>
      </c>
      <c r="O83" s="63">
        <v>0</v>
      </c>
      <c r="P83" s="61">
        <f>C83+D83+E83+F83+G83+H83+I83+J83+K83+L83+M83+N83+O83</f>
        <v>0</v>
      </c>
    </row>
    <row r="84" spans="1:16" x14ac:dyDescent="0.2">
      <c r="A84" s="67" t="s">
        <v>169</v>
      </c>
      <c r="B84" s="66" t="s">
        <v>170</v>
      </c>
      <c r="C84" s="63">
        <v>2008.35</v>
      </c>
      <c r="D84" s="63">
        <v>2.36</v>
      </c>
      <c r="E84" s="63">
        <v>133991.82</v>
      </c>
      <c r="F84" s="63">
        <v>34.369999999999997</v>
      </c>
      <c r="G84" s="63">
        <v>3632.95</v>
      </c>
      <c r="H84" s="63">
        <v>134.30000000000001</v>
      </c>
      <c r="I84" s="63">
        <v>1.42</v>
      </c>
      <c r="J84" s="63">
        <v>16.09</v>
      </c>
      <c r="K84" s="63">
        <v>254.67</v>
      </c>
      <c r="L84" s="63">
        <v>6.81</v>
      </c>
      <c r="M84" s="63">
        <v>1.46</v>
      </c>
      <c r="N84" s="63">
        <v>6.35</v>
      </c>
      <c r="O84" s="63">
        <v>0.04</v>
      </c>
      <c r="P84" s="61">
        <f>C84+D84+E84+F84+G84+H84+I84+J84+K84+L84+M84+N84+O84</f>
        <v>140090.99000000002</v>
      </c>
    </row>
    <row r="85" spans="1:16" ht="22.5" x14ac:dyDescent="0.2">
      <c r="A85" s="67" t="s">
        <v>171</v>
      </c>
      <c r="B85" s="66" t="s">
        <v>172</v>
      </c>
      <c r="C85" s="63">
        <v>0.57999999999999996</v>
      </c>
      <c r="D85" s="63">
        <v>1.37</v>
      </c>
      <c r="E85" s="63">
        <v>1020582.82</v>
      </c>
      <c r="F85" s="63">
        <v>83533.539999999994</v>
      </c>
      <c r="G85" s="63">
        <v>29.97</v>
      </c>
      <c r="H85" s="63">
        <v>861.98</v>
      </c>
      <c r="I85" s="63">
        <v>3.2</v>
      </c>
      <c r="J85" s="63">
        <v>25.27</v>
      </c>
      <c r="K85" s="63">
        <v>28.79</v>
      </c>
      <c r="L85" s="63">
        <v>7.64</v>
      </c>
      <c r="M85" s="63">
        <v>3.29</v>
      </c>
      <c r="N85" s="63">
        <v>11.56</v>
      </c>
      <c r="O85" s="63">
        <v>0.09</v>
      </c>
      <c r="P85" s="61">
        <f>C85+D85+E85+F85+G85+H85+I85+J85+K85+L85+M85+N85+O85</f>
        <v>1105090.0999999999</v>
      </c>
    </row>
    <row r="86" spans="1:16" x14ac:dyDescent="0.2">
      <c r="A86" s="52" t="s">
        <v>173</v>
      </c>
      <c r="B86" s="51" t="s">
        <v>174</v>
      </c>
      <c r="C86" s="61">
        <f>C87+C88+C89+C90+C91+C92</f>
        <v>417740.63000000006</v>
      </c>
      <c r="D86" s="61">
        <f>D87+D88+D89+D90+D91+D92</f>
        <v>146476.48000000001</v>
      </c>
      <c r="E86" s="61">
        <f>E87+E88+E89+E90+E91+E92</f>
        <v>46979591.880000003</v>
      </c>
      <c r="F86" s="61">
        <f>F87+F88+F89+F90+F91+F92</f>
        <v>759619.8</v>
      </c>
      <c r="G86" s="61">
        <f>G87+G88+G89+G90+G91+G92</f>
        <v>2320390.9700000002</v>
      </c>
      <c r="H86" s="61">
        <f>H87+H88+H89+H90+H91+H92</f>
        <v>4272268.2600000007</v>
      </c>
      <c r="I86" s="61">
        <f>I87+I88+I89+I90+I91+I92</f>
        <v>24354.920000000002</v>
      </c>
      <c r="J86" s="61">
        <f>J87+J88+J89+J90+J91+J92</f>
        <v>2162771.9299999997</v>
      </c>
      <c r="K86" s="61">
        <f>K87+K88+K89+K90+K91+K92</f>
        <v>433150.58999999997</v>
      </c>
      <c r="L86" s="61">
        <f>L87+L88+L89+L90+L91+L92</f>
        <v>281744.77</v>
      </c>
      <c r="M86" s="61">
        <f>M87+M88+M89+M90+M91+M92</f>
        <v>25032.61</v>
      </c>
      <c r="N86" s="61">
        <f>N87+N88+N89+N90+N91+N92</f>
        <v>99384.12000000001</v>
      </c>
      <c r="O86" s="61">
        <f>O87+O88+O89+O90+O91+O92</f>
        <v>707.06999999999994</v>
      </c>
      <c r="P86" s="61">
        <f>C86+D86+E86+F86+G86+H86+I86+J86+K86+L86+M86+N86+O86</f>
        <v>57923234.030000001</v>
      </c>
    </row>
    <row r="87" spans="1:16" x14ac:dyDescent="0.2">
      <c r="A87" s="67" t="s">
        <v>175</v>
      </c>
      <c r="B87" s="66" t="s">
        <v>176</v>
      </c>
      <c r="C87" s="63">
        <v>13974.56</v>
      </c>
      <c r="D87" s="63">
        <v>115269.19</v>
      </c>
      <c r="E87" s="63">
        <v>5351910.26</v>
      </c>
      <c r="F87" s="63">
        <v>444235.43</v>
      </c>
      <c r="G87" s="63">
        <v>1242597.7</v>
      </c>
      <c r="H87" s="63">
        <v>2521998.29</v>
      </c>
      <c r="I87" s="63">
        <v>15313.48</v>
      </c>
      <c r="J87" s="63">
        <v>1610913.99</v>
      </c>
      <c r="K87" s="63">
        <v>187139.85</v>
      </c>
      <c r="L87" s="63">
        <v>172885.01</v>
      </c>
      <c r="M87" s="63">
        <v>15739.59</v>
      </c>
      <c r="N87" s="63">
        <v>61047.83</v>
      </c>
      <c r="O87" s="63">
        <v>444.58</v>
      </c>
      <c r="P87" s="61">
        <f>C87+D87+E87+F87+G87+H87+I87+J87+K87+L87+M87+N87+O87</f>
        <v>11753469.76</v>
      </c>
    </row>
    <row r="88" spans="1:16" x14ac:dyDescent="0.2">
      <c r="A88" s="67" t="s">
        <v>177</v>
      </c>
      <c r="B88" s="66" t="s">
        <v>178</v>
      </c>
      <c r="C88" s="63">
        <v>6123.67</v>
      </c>
      <c r="D88" s="63">
        <v>1214.26</v>
      </c>
      <c r="E88" s="63">
        <v>11420424.289999999</v>
      </c>
      <c r="F88" s="63">
        <v>8074.83</v>
      </c>
      <c r="G88" s="63">
        <v>18967.5</v>
      </c>
      <c r="H88" s="63">
        <v>97387.28</v>
      </c>
      <c r="I88" s="63">
        <v>489.3</v>
      </c>
      <c r="J88" s="63">
        <v>4924.24</v>
      </c>
      <c r="K88" s="63">
        <v>37344.870000000003</v>
      </c>
      <c r="L88" s="63">
        <v>4141.42</v>
      </c>
      <c r="M88" s="63">
        <v>502.92</v>
      </c>
      <c r="N88" s="63">
        <v>2065.9899999999998</v>
      </c>
      <c r="O88" s="63">
        <v>14.21</v>
      </c>
      <c r="P88" s="61">
        <f>C88+D88+E88+F88+G88+H88+I88+J88+K88+L88+M88+N88+O88</f>
        <v>11601674.779999999</v>
      </c>
    </row>
    <row r="89" spans="1:16" x14ac:dyDescent="0.2">
      <c r="A89" s="67" t="s">
        <v>179</v>
      </c>
      <c r="B89" s="66" t="s">
        <v>180</v>
      </c>
      <c r="C89" s="63">
        <v>2538.14</v>
      </c>
      <c r="D89" s="63">
        <v>3962.15</v>
      </c>
      <c r="E89" s="63">
        <v>1009924.1</v>
      </c>
      <c r="F89" s="63">
        <v>25536.9</v>
      </c>
      <c r="G89" s="63">
        <v>57513.279999999999</v>
      </c>
      <c r="H89" s="63">
        <v>284828.18</v>
      </c>
      <c r="I89" s="63">
        <v>1437.45</v>
      </c>
      <c r="J89" s="63">
        <v>65444.47</v>
      </c>
      <c r="K89" s="63">
        <v>24974.47</v>
      </c>
      <c r="L89" s="63">
        <v>9563.27</v>
      </c>
      <c r="M89" s="63">
        <v>1477.45</v>
      </c>
      <c r="N89" s="63">
        <v>8817.2800000000007</v>
      </c>
      <c r="O89" s="63">
        <v>41.73</v>
      </c>
      <c r="P89" s="61">
        <f>C89+D89+E89+F89+G89+H89+I89+J89+K89+L89+M89+N89+O89</f>
        <v>1496058.8699999999</v>
      </c>
    </row>
    <row r="90" spans="1:16" x14ac:dyDescent="0.2">
      <c r="A90" s="67" t="s">
        <v>181</v>
      </c>
      <c r="B90" s="66" t="s">
        <v>182</v>
      </c>
      <c r="C90" s="63">
        <v>360043.58</v>
      </c>
      <c r="D90" s="63">
        <v>21511.31</v>
      </c>
      <c r="E90" s="63">
        <v>25519610.489999998</v>
      </c>
      <c r="F90" s="63">
        <v>35570.120000000003</v>
      </c>
      <c r="G90" s="63">
        <v>760576.6</v>
      </c>
      <c r="H90" s="63">
        <v>507205.69</v>
      </c>
      <c r="I90" s="63">
        <v>2794.04</v>
      </c>
      <c r="J90" s="63">
        <v>186741.81</v>
      </c>
      <c r="K90" s="63">
        <v>103453.42</v>
      </c>
      <c r="L90" s="63">
        <v>26391.33</v>
      </c>
      <c r="M90" s="63">
        <v>2871.78</v>
      </c>
      <c r="N90" s="63">
        <v>11860.6</v>
      </c>
      <c r="O90" s="63">
        <v>81.12</v>
      </c>
      <c r="P90" s="61">
        <f>C90+D90+E90+F90+G90+H90+I90+J90+K90+L90+M90+N90+O90</f>
        <v>27538711.890000004</v>
      </c>
    </row>
    <row r="91" spans="1:16" x14ac:dyDescent="0.2">
      <c r="A91" s="67" t="s">
        <v>183</v>
      </c>
      <c r="B91" s="66" t="s">
        <v>184</v>
      </c>
      <c r="C91" s="63">
        <v>35059.089999999997</v>
      </c>
      <c r="D91" s="63">
        <v>4515.84</v>
      </c>
      <c r="E91" s="63">
        <v>37588.47</v>
      </c>
      <c r="F91" s="63">
        <v>18550.14</v>
      </c>
      <c r="G91" s="63">
        <v>240654.2</v>
      </c>
      <c r="H91" s="63">
        <v>858499.59</v>
      </c>
      <c r="I91" s="63">
        <v>4311.92</v>
      </c>
      <c r="J91" s="63">
        <v>294678.56</v>
      </c>
      <c r="K91" s="63">
        <v>80159.509999999995</v>
      </c>
      <c r="L91" s="63">
        <v>68742.92</v>
      </c>
      <c r="M91" s="63">
        <v>4431.8999999999996</v>
      </c>
      <c r="N91" s="63">
        <v>15560.92</v>
      </c>
      <c r="O91" s="63">
        <v>125.18</v>
      </c>
      <c r="P91" s="61">
        <f>C91+D91+E91+F91+G91+H91+I91+J91+K91+L91+M91+N91+O91</f>
        <v>1662878.2399999998</v>
      </c>
    </row>
    <row r="92" spans="1:16" ht="22.5" x14ac:dyDescent="0.2">
      <c r="A92" s="67" t="s">
        <v>185</v>
      </c>
      <c r="B92" s="66" t="s">
        <v>186</v>
      </c>
      <c r="C92" s="63">
        <v>1.59</v>
      </c>
      <c r="D92" s="63">
        <v>3.73</v>
      </c>
      <c r="E92" s="63">
        <v>3640134.27</v>
      </c>
      <c r="F92" s="63">
        <v>227652.38</v>
      </c>
      <c r="G92" s="63">
        <v>81.69</v>
      </c>
      <c r="H92" s="63">
        <v>2349.23</v>
      </c>
      <c r="I92" s="63">
        <v>8.73</v>
      </c>
      <c r="J92" s="63">
        <v>68.86</v>
      </c>
      <c r="K92" s="63">
        <v>78.47</v>
      </c>
      <c r="L92" s="63">
        <v>20.82</v>
      </c>
      <c r="M92" s="63">
        <v>8.9700000000000006</v>
      </c>
      <c r="N92" s="63">
        <v>31.5</v>
      </c>
      <c r="O92" s="63">
        <v>0.25</v>
      </c>
      <c r="P92" s="61">
        <f>C92+D92+E92+F92+G92+H92+I92+J92+K92+L92+M92+N92+O92</f>
        <v>3870440.4899999998</v>
      </c>
    </row>
    <row r="93" spans="1:16" x14ac:dyDescent="0.2">
      <c r="A93" s="67" t="s">
        <v>187</v>
      </c>
      <c r="B93" s="66" t="s">
        <v>188</v>
      </c>
      <c r="C93" s="63">
        <v>0</v>
      </c>
      <c r="D93" s="63">
        <v>0</v>
      </c>
      <c r="E93" s="63">
        <v>524459.78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0</v>
      </c>
      <c r="P93" s="61">
        <f>C93+D93+E93+F93+G93+H93+I93+J93+K93+L93+M93+N93+O93</f>
        <v>524459.78</v>
      </c>
    </row>
    <row r="94" spans="1:16" x14ac:dyDescent="0.2">
      <c r="A94" s="67" t="s">
        <v>189</v>
      </c>
      <c r="B94" s="66" t="s">
        <v>190</v>
      </c>
      <c r="C94" s="63">
        <v>18154.54</v>
      </c>
      <c r="D94" s="63">
        <v>12913.75</v>
      </c>
      <c r="E94" s="63">
        <v>1523518.51</v>
      </c>
      <c r="F94" s="63">
        <v>1075670.43</v>
      </c>
      <c r="G94" s="63">
        <v>75303.39</v>
      </c>
      <c r="H94" s="63">
        <v>378810.62</v>
      </c>
      <c r="I94" s="63">
        <v>7159.72</v>
      </c>
      <c r="J94" s="63">
        <v>56483.57</v>
      </c>
      <c r="K94" s="63">
        <v>64368.5</v>
      </c>
      <c r="L94" s="63">
        <v>27065</v>
      </c>
      <c r="M94" s="63">
        <v>7358.94</v>
      </c>
      <c r="N94" s="63">
        <v>65115.26</v>
      </c>
      <c r="O94" s="63">
        <v>207.86</v>
      </c>
      <c r="P94" s="61">
        <f>C94+D94+E94+F94+G94+H94+I94+J94+K94+L94+M94+N94+O94</f>
        <v>3312130.09</v>
      </c>
    </row>
    <row r="95" spans="1:16" x14ac:dyDescent="0.2">
      <c r="A95" s="52">
        <v>29999</v>
      </c>
      <c r="B95" s="51" t="s">
        <v>191</v>
      </c>
      <c r="C95" s="61">
        <f ca="1">C25+C42+C43+C44+C45+C51+C57+C71+C80+C86+C93+C94</f>
        <v>84949903.000000015</v>
      </c>
      <c r="D95" s="61">
        <f ca="1">D25+D42+D43+D44+D45+D51+D57+D71+D80+D86+D93+D94</f>
        <v>1721162.55</v>
      </c>
      <c r="E95" s="61">
        <f ca="1">E25+E42+E43+E44+E45+E51+E57+E71+E80+E86+E93+E94</f>
        <v>274572537.97999996</v>
      </c>
      <c r="F95" s="61">
        <f ca="1">F25+F42+F43+F44+F45+F51+F57+F71+F80+F86+F93+F94</f>
        <v>24519418.020000003</v>
      </c>
      <c r="G95" s="61">
        <f ca="1">G25+G42+G43+G44+G45+G51+G57+G71+G80+G86+G93+G94</f>
        <v>24535847.300000004</v>
      </c>
      <c r="H95" s="61">
        <f ca="1">H25+H42+H43+H44+H45+H51+H57+H71+H80+H86+H93+H94</f>
        <v>83641811.110000014</v>
      </c>
      <c r="I95" s="61">
        <f ca="1">I25+I42+I43+I44+I45+I51+I57+I71+I80+I86+I93+I94</f>
        <v>769949.96</v>
      </c>
      <c r="J95" s="61">
        <f ca="1">J25+J42+J43+J44+J45+J51+J57+J71+J80+J86+J93+J94</f>
        <v>12509524.959999999</v>
      </c>
      <c r="K95" s="61">
        <f ca="1">K25+K42+K43+K44+K45+K51+K57+K71+K80+K86+K93+K94</f>
        <v>10757738.799999999</v>
      </c>
      <c r="L95" s="61">
        <f ca="1">L25+L42+L43+L44+L45+L51+L57+L71+L80+L86+L93+L94</f>
        <v>6283226.5099999998</v>
      </c>
      <c r="M95" s="61">
        <f ca="1">M25+M42+M43+M44+M45+M51+M57+M71+M80+M86+M93+M94</f>
        <v>599136.82999999996</v>
      </c>
      <c r="N95" s="61">
        <f ca="1">N25+N42+N43+N44+N45+N51+N57+N71+N80+N86+N93+N94</f>
        <v>4263245.45</v>
      </c>
      <c r="O95" s="61">
        <f ca="1">O25+O42+O43+O44+O45+O51+O57+O71+O80+O86+O93+O94</f>
        <v>16923.190000000002</v>
      </c>
      <c r="P95" s="61">
        <f ca="1">C95+D95+E95+F95+G95+H95+I95+J95+K95+L95+M95+N95+O95</f>
        <v>529140425.65999991</v>
      </c>
    </row>
    <row r="96" spans="1:16" x14ac:dyDescent="0.2">
      <c r="A96" s="60" t="s">
        <v>0</v>
      </c>
      <c r="B96" s="59" t="s">
        <v>0</v>
      </c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</row>
    <row r="97" spans="1:16" x14ac:dyDescent="0.2">
      <c r="A97" s="52" t="s">
        <v>192</v>
      </c>
      <c r="B97" s="51" t="s">
        <v>193</v>
      </c>
      <c r="C97" s="50">
        <f>C98+C101</f>
        <v>1338178.18</v>
      </c>
      <c r="D97" s="50">
        <f>D98+D101</f>
        <v>117910.09</v>
      </c>
      <c r="E97" s="50">
        <f>E98+E101</f>
        <v>199041.41</v>
      </c>
      <c r="F97" s="50">
        <f>F98+F101</f>
        <v>7309181.6600000001</v>
      </c>
      <c r="G97" s="50">
        <f>G98+G101</f>
        <v>1928304.06</v>
      </c>
      <c r="H97" s="50">
        <f>H98+H101</f>
        <v>13757656.92</v>
      </c>
      <c r="I97" s="50">
        <f>I98+I101</f>
        <v>48401.55</v>
      </c>
      <c r="J97" s="50">
        <f>J98+J101</f>
        <v>910450.49</v>
      </c>
      <c r="K97" s="50">
        <f>K98+K101</f>
        <v>807515.85000000009</v>
      </c>
      <c r="L97" s="50">
        <f>L98+L101</f>
        <v>667760.82000000007</v>
      </c>
      <c r="M97" s="50">
        <f>M98+M101</f>
        <v>44764.7</v>
      </c>
      <c r="N97" s="50">
        <f>N98+N101</f>
        <v>190292.57</v>
      </c>
      <c r="O97" s="50">
        <f>O98+O101</f>
        <v>1264.43</v>
      </c>
      <c r="P97" s="61">
        <f>C97+D97+E97+F97+G97+H97+I97+J97+K97+L97+M97+N97+O97</f>
        <v>27320722.73</v>
      </c>
    </row>
    <row r="98" spans="1:16" x14ac:dyDescent="0.2">
      <c r="A98" s="52" t="s">
        <v>194</v>
      </c>
      <c r="B98" s="51" t="s">
        <v>195</v>
      </c>
      <c r="C98" s="50">
        <f>C99+C100</f>
        <v>910836.09</v>
      </c>
      <c r="D98" s="50">
        <f>D99+D100</f>
        <v>86380.58</v>
      </c>
      <c r="E98" s="50">
        <f>E99+E100</f>
        <v>146785.16</v>
      </c>
      <c r="F98" s="50">
        <f>F99+F100</f>
        <v>4709826.37</v>
      </c>
      <c r="G98" s="50">
        <f>G99+G100</f>
        <v>1267596.6499999999</v>
      </c>
      <c r="H98" s="50">
        <f>H99+H100</f>
        <v>8448613.4100000001</v>
      </c>
      <c r="I98" s="50">
        <f>I99+I100</f>
        <v>38517.89</v>
      </c>
      <c r="J98" s="50">
        <f>J99+J100</f>
        <v>728002.19</v>
      </c>
      <c r="K98" s="50">
        <f>K99+K100</f>
        <v>687019.08000000007</v>
      </c>
      <c r="L98" s="50">
        <f>L99+L100</f>
        <v>419986.38</v>
      </c>
      <c r="M98" s="50">
        <f>M99+M100</f>
        <v>35915.42</v>
      </c>
      <c r="N98" s="50">
        <f>N99+N100</f>
        <v>151905.43</v>
      </c>
      <c r="O98" s="50">
        <f>O99+O100</f>
        <v>1014.47</v>
      </c>
      <c r="P98" s="61">
        <f>C98+D98+E98+F98+G98+H98+I98+J98+K98+L98+M98+N98+O98</f>
        <v>17632399.120000001</v>
      </c>
    </row>
    <row r="99" spans="1:16" x14ac:dyDescent="0.2">
      <c r="A99" s="67" t="s">
        <v>196</v>
      </c>
      <c r="B99" s="66" t="s">
        <v>197</v>
      </c>
      <c r="C99" s="63">
        <v>672206.94</v>
      </c>
      <c r="D99" s="62">
        <v>67920.56</v>
      </c>
      <c r="E99" s="62">
        <v>110359.09</v>
      </c>
      <c r="F99" s="62">
        <v>3582494.92</v>
      </c>
      <c r="G99" s="62">
        <v>978392.58</v>
      </c>
      <c r="H99" s="62">
        <v>6368681.6699999999</v>
      </c>
      <c r="I99" s="62">
        <v>28961.82</v>
      </c>
      <c r="J99" s="62">
        <v>644653.6</v>
      </c>
      <c r="K99" s="62">
        <v>508910.71</v>
      </c>
      <c r="L99" s="62">
        <v>319017.75</v>
      </c>
      <c r="M99" s="62">
        <v>27350.41</v>
      </c>
      <c r="N99" s="62">
        <v>114216.02</v>
      </c>
      <c r="O99" s="62">
        <v>772.54</v>
      </c>
      <c r="P99" s="61">
        <f>C99+D99+E99+F99+G99+H99+I99+J99+K99+L99+M99+N99+O99</f>
        <v>13423938.609999999</v>
      </c>
    </row>
    <row r="100" spans="1:16" x14ac:dyDescent="0.2">
      <c r="A100" s="67" t="s">
        <v>198</v>
      </c>
      <c r="B100" s="66" t="s">
        <v>199</v>
      </c>
      <c r="C100" s="63">
        <v>238629.15</v>
      </c>
      <c r="D100" s="62">
        <v>18460.02</v>
      </c>
      <c r="E100" s="62">
        <v>36426.07</v>
      </c>
      <c r="F100" s="62">
        <v>1127331.45</v>
      </c>
      <c r="G100" s="62">
        <v>289204.07</v>
      </c>
      <c r="H100" s="62">
        <v>2079931.74</v>
      </c>
      <c r="I100" s="62">
        <v>9556.07</v>
      </c>
      <c r="J100" s="62">
        <v>83348.59</v>
      </c>
      <c r="K100" s="62">
        <v>178108.37</v>
      </c>
      <c r="L100" s="62">
        <v>100968.63</v>
      </c>
      <c r="M100" s="62">
        <v>8565.01</v>
      </c>
      <c r="N100" s="62">
        <v>37689.410000000003</v>
      </c>
      <c r="O100" s="62">
        <v>241.93</v>
      </c>
      <c r="P100" s="61">
        <f>C100+D100+E100+F100+G100+H100+I100+J100+K100+L100+M100+N100+O100</f>
        <v>4208460.5099999988</v>
      </c>
    </row>
    <row r="101" spans="1:16" ht="22.5" x14ac:dyDescent="0.2">
      <c r="A101" s="67" t="s">
        <v>200</v>
      </c>
      <c r="B101" s="66" t="s">
        <v>201</v>
      </c>
      <c r="C101" s="63">
        <v>427342.09</v>
      </c>
      <c r="D101" s="62">
        <v>31529.51</v>
      </c>
      <c r="E101" s="62">
        <v>52256.25</v>
      </c>
      <c r="F101" s="62">
        <v>2599355.29</v>
      </c>
      <c r="G101" s="62">
        <v>660707.41</v>
      </c>
      <c r="H101" s="62">
        <v>5309043.51</v>
      </c>
      <c r="I101" s="62">
        <v>9883.66</v>
      </c>
      <c r="J101" s="62">
        <v>182448.3</v>
      </c>
      <c r="K101" s="62">
        <v>120496.77</v>
      </c>
      <c r="L101" s="62">
        <v>247774.44</v>
      </c>
      <c r="M101" s="62">
        <v>8849.2800000000007</v>
      </c>
      <c r="N101" s="62">
        <v>38387.14</v>
      </c>
      <c r="O101" s="62">
        <v>249.96</v>
      </c>
      <c r="P101" s="61">
        <f>C101+D101+E101+F101+G101+H101+I101+J101+K101+L101+M101+N101+O101</f>
        <v>9688323.6100000013</v>
      </c>
    </row>
    <row r="102" spans="1:16" x14ac:dyDescent="0.2">
      <c r="A102" s="52" t="s">
        <v>202</v>
      </c>
      <c r="B102" s="51" t="s">
        <v>203</v>
      </c>
      <c r="C102" s="50">
        <f ca="1">C103+C104+C105+C106+C107</f>
        <v>15973099.43</v>
      </c>
      <c r="D102" s="50">
        <f ca="1">D103+D104+D105+D106+D107</f>
        <v>639139.26</v>
      </c>
      <c r="E102" s="50">
        <f ca="1">E103+E104+E105+E106+E107</f>
        <v>142467716.56</v>
      </c>
      <c r="F102" s="50">
        <f ca="1">F103+F104+F105+F106+F107</f>
        <v>19497049.850000001</v>
      </c>
      <c r="G102" s="50">
        <f ca="1">G103+G104+G105+G106+G107</f>
        <v>14125488.530000001</v>
      </c>
      <c r="H102" s="50">
        <f ca="1">H103+H104+H105+H106+H107</f>
        <v>60202449.659999996</v>
      </c>
      <c r="I102" s="50">
        <f ca="1">I103+I104+I105+I106+I107</f>
        <v>300604.86</v>
      </c>
      <c r="J102" s="50">
        <f ca="1">J103+J104+J105+J106+J107</f>
        <v>8830018.0899999999</v>
      </c>
      <c r="K102" s="50">
        <f ca="1">K103+K104+K105+K106+K107</f>
        <v>3690242.85</v>
      </c>
      <c r="L102" s="50">
        <f ca="1">L103+L104+L105+L106+L107</f>
        <v>3892647.6799999997</v>
      </c>
      <c r="M102" s="50">
        <f ca="1">M103+M104+M105+M106+M107</f>
        <v>276531.71999999997</v>
      </c>
      <c r="N102" s="50">
        <f ca="1">N103+N104+N105+N106+N107</f>
        <v>1150403.69</v>
      </c>
      <c r="O102" s="50">
        <f ca="1">O103+O104+O105+O106+O107</f>
        <v>7810.920000000001</v>
      </c>
      <c r="P102" s="61">
        <f ca="1">C102+D102+E102+F102+G102+H102+I102+J102+K102+L102+M102+N102+O102</f>
        <v>271053203.10000002</v>
      </c>
    </row>
    <row r="103" spans="1:16" x14ac:dyDescent="0.2">
      <c r="A103" s="67" t="s">
        <v>204</v>
      </c>
      <c r="B103" s="66" t="s">
        <v>205</v>
      </c>
      <c r="C103" s="63">
        <v>545018.04</v>
      </c>
      <c r="D103" s="62">
        <v>27279</v>
      </c>
      <c r="E103" s="62">
        <v>5318270.13</v>
      </c>
      <c r="F103" s="62">
        <v>815641.27</v>
      </c>
      <c r="G103" s="62">
        <v>516577.86</v>
      </c>
      <c r="H103" s="62">
        <v>2338113.25</v>
      </c>
      <c r="I103" s="62">
        <v>11349.39</v>
      </c>
      <c r="J103" s="62">
        <v>361915.95</v>
      </c>
      <c r="K103" s="62">
        <v>143366.69</v>
      </c>
      <c r="L103" s="62">
        <v>140114.54999999999</v>
      </c>
      <c r="M103" s="62">
        <v>10346.879999999999</v>
      </c>
      <c r="N103" s="62">
        <v>41758.01</v>
      </c>
      <c r="O103" s="62">
        <v>292.26</v>
      </c>
      <c r="P103" s="61">
        <f>C103+D103+E103+F103+G103+H103+I103+J103+K103+L103+M103+N103+O103</f>
        <v>10270043.280000001</v>
      </c>
    </row>
    <row r="104" spans="1:16" x14ac:dyDescent="0.2">
      <c r="A104" s="67" t="s">
        <v>206</v>
      </c>
      <c r="B104" s="66" t="s">
        <v>207</v>
      </c>
      <c r="C104" s="63">
        <v>1277608</v>
      </c>
      <c r="D104" s="62">
        <v>55231.82</v>
      </c>
      <c r="E104" s="62">
        <v>9011240.7100000009</v>
      </c>
      <c r="F104" s="62">
        <v>1736563.03</v>
      </c>
      <c r="G104" s="62">
        <v>1166080.72</v>
      </c>
      <c r="H104" s="62">
        <v>5141318.05</v>
      </c>
      <c r="I104" s="62">
        <v>23938.14</v>
      </c>
      <c r="J104" s="62">
        <v>722452.05</v>
      </c>
      <c r="K104" s="62">
        <v>300216.33</v>
      </c>
      <c r="L104" s="62">
        <v>321785.69</v>
      </c>
      <c r="M104" s="62">
        <v>22454.38</v>
      </c>
      <c r="N104" s="62">
        <v>97913.75</v>
      </c>
      <c r="O104" s="62">
        <v>634.25</v>
      </c>
      <c r="P104" s="61">
        <f>C104+D104+E104+F104+G104+H104+I104+J104+K104+L104+M104+N104+O104</f>
        <v>19877436.920000002</v>
      </c>
    </row>
    <row r="105" spans="1:16" x14ac:dyDescent="0.2">
      <c r="A105" s="67" t="s">
        <v>208</v>
      </c>
      <c r="B105" s="66" t="s">
        <v>209</v>
      </c>
      <c r="C105" s="63">
        <f>14150481.51-8.12</f>
        <v>14150473.390000001</v>
      </c>
      <c r="D105" s="62">
        <f>556628.39+0.05</f>
        <v>556628.44000000006</v>
      </c>
      <c r="E105" s="62">
        <f>128138205.8-0.08</f>
        <v>128138205.72</v>
      </c>
      <c r="F105" s="62">
        <f>16944855.76-10.21</f>
        <v>16944845.550000001</v>
      </c>
      <c r="G105" s="62">
        <f>12442829.38+0.57</f>
        <v>12442829.950000001</v>
      </c>
      <c r="H105" s="62">
        <v>52723018.359999999</v>
      </c>
      <c r="I105" s="62">
        <v>265317.33</v>
      </c>
      <c r="J105" s="62">
        <v>7745650.0899999999</v>
      </c>
      <c r="K105" s="62">
        <f>3246658.2+1.63</f>
        <v>3246659.83</v>
      </c>
      <c r="L105" s="62">
        <f>3430744.94+2.5</f>
        <v>3430747.44</v>
      </c>
      <c r="M105" s="62">
        <f>243729.96+0.5</f>
        <v>243730.46</v>
      </c>
      <c r="N105" s="62">
        <f>1010733.18-1.25</f>
        <v>1010731.93</v>
      </c>
      <c r="O105" s="62">
        <f>6884.39+0.02</f>
        <v>6884.4100000000008</v>
      </c>
      <c r="P105" s="61">
        <f>C105+D105+E105+F105+G105+H105+I105+J105+K105+L105+M105+N105+O105</f>
        <v>240905722.90000007</v>
      </c>
    </row>
    <row r="106" spans="1:16" x14ac:dyDescent="0.2">
      <c r="A106" s="67" t="s">
        <v>210</v>
      </c>
      <c r="B106" s="66" t="s">
        <v>211</v>
      </c>
      <c r="C106" s="63">
        <f ca="1">VALUE(IFERROR(VLOOKUP("3B140",INDIRECT([1]PARAMETRI!$B$1&amp;"!$E:$J"),6,FALSE),0))</f>
        <v>0</v>
      </c>
      <c r="D106" s="62">
        <f ca="1">VALUE(IFERROR(VLOOKUP("3B140",INDIRECT([1]PARAMETRI!$B$1&amp;"!$E:$K"),7,FALSE),0))</f>
        <v>0</v>
      </c>
      <c r="E106" s="62">
        <f ca="1">VALUE(IFERROR(VLOOKUP("3B140",INDIRECT([1]PARAMETRI!$B$1&amp;"!$E:$L"),8,FALSE),0))</f>
        <v>0</v>
      </c>
      <c r="F106" s="62">
        <f ca="1">VALUE(IFERROR(VLOOKUP("3B140",INDIRECT([1]PARAMETRI!$B$1&amp;"!$E:$M"),9,FALSE),0))</f>
        <v>0</v>
      </c>
      <c r="G106" s="62">
        <f ca="1">VALUE(IFERROR(VLOOKUP("3B140",INDIRECT([1]PARAMETRI!$B$1&amp;"!$E:$N"),10,FALSE),0))</f>
        <v>0</v>
      </c>
      <c r="H106" s="62">
        <f ca="1">VALUE(IFERROR(VLOOKUP("3B140",INDIRECT([1]PARAMETRI!$B$1&amp;"!$E:$O"),11,FALSE),0))</f>
        <v>0</v>
      </c>
      <c r="I106" s="62">
        <f ca="1">VALUE(IFERROR(VLOOKUP("3B140",INDIRECT([1]PARAMETRI!$B$1&amp;"!$E:$P"),12,FALSE),0))</f>
        <v>0</v>
      </c>
      <c r="J106" s="62">
        <f ca="1">VALUE(IFERROR(VLOOKUP("3B140",INDIRECT([1]PARAMETRI!$B$1&amp;"!$E:$Q"),13,FALSE),0))</f>
        <v>0</v>
      </c>
      <c r="K106" s="62">
        <f ca="1">VALUE(IFERROR(VLOOKUP("3B140",INDIRECT([1]PARAMETRI!$B$1&amp;"!$E:$R"),14,FALSE),0))</f>
        <v>0</v>
      </c>
      <c r="L106" s="62">
        <f ca="1">VALUE(IFERROR(VLOOKUP("3B140",INDIRECT([1]PARAMETRI!$B$1&amp;"!$E:$S"),15,FALSE),0))</f>
        <v>0</v>
      </c>
      <c r="M106" s="62">
        <f ca="1">VALUE(IFERROR(VLOOKUP("3B140",INDIRECT([1]PARAMETRI!$B$1&amp;"!$E:$T"),16,FALSE),0))</f>
        <v>0</v>
      </c>
      <c r="N106" s="62">
        <f ca="1">VALUE(IFERROR(VLOOKUP("3B140",INDIRECT([1]PARAMETRI!$B$1&amp;"!$E:$U"),17,FALSE),0))</f>
        <v>0</v>
      </c>
      <c r="O106" s="62">
        <f ca="1">VALUE(IFERROR(VLOOKUP("3B140",INDIRECT([1]PARAMETRI!$B$1&amp;"!$E:$V"),18,FALSE),0))</f>
        <v>0</v>
      </c>
      <c r="P106" s="61">
        <f ca="1">C106+D106+E106+F106+G106+H106+I106+J106+K106+L106+M106+N106+O106</f>
        <v>0</v>
      </c>
    </row>
    <row r="107" spans="1:16" x14ac:dyDescent="0.2">
      <c r="A107" s="67" t="s">
        <v>212</v>
      </c>
      <c r="B107" s="66" t="s">
        <v>213</v>
      </c>
      <c r="C107" s="63">
        <f ca="1">VALUE(IFERROR(VLOOKUP("3B150",INDIRECT([1]PARAMETRI!$B$1&amp;"!$E:$J"),6,FALSE),0))</f>
        <v>0</v>
      </c>
      <c r="D107" s="62">
        <f ca="1">VALUE(IFERROR(VLOOKUP("3B150",INDIRECT([1]PARAMETRI!$B$1&amp;"!$E:$K"),7,FALSE),0))</f>
        <v>0</v>
      </c>
      <c r="E107" s="62">
        <f ca="1">VALUE(IFERROR(VLOOKUP("3B150",INDIRECT([1]PARAMETRI!$B$1&amp;"!$E:$L"),8,FALSE),0))</f>
        <v>0</v>
      </c>
      <c r="F107" s="62">
        <f ca="1">VALUE(IFERROR(VLOOKUP("3B150",INDIRECT([1]PARAMETRI!$B$1&amp;"!$E:$M"),9,FALSE),0))</f>
        <v>0</v>
      </c>
      <c r="G107" s="62">
        <f ca="1">VALUE(IFERROR(VLOOKUP("3B150",INDIRECT([1]PARAMETRI!$B$1&amp;"!$E:$N"),10,FALSE),0))</f>
        <v>0</v>
      </c>
      <c r="H107" s="62">
        <f ca="1">VALUE(IFERROR(VLOOKUP("3B150",INDIRECT([1]PARAMETRI!$B$1&amp;"!$E:$O"),11,FALSE),0))</f>
        <v>0</v>
      </c>
      <c r="I107" s="62">
        <f ca="1">VALUE(IFERROR(VLOOKUP("3B150",INDIRECT([1]PARAMETRI!$B$1&amp;"!$E:$P"),12,FALSE),0))</f>
        <v>0</v>
      </c>
      <c r="J107" s="62">
        <f ca="1">VALUE(IFERROR(VLOOKUP("3B150",INDIRECT([1]PARAMETRI!$B$1&amp;"!$E:$Q"),13,FALSE),0))</f>
        <v>0</v>
      </c>
      <c r="K107" s="62">
        <f ca="1">VALUE(IFERROR(VLOOKUP("3B150",INDIRECT([1]PARAMETRI!$B$1&amp;"!$E:$R"),14,FALSE),0))</f>
        <v>0</v>
      </c>
      <c r="L107" s="62">
        <f ca="1">VALUE(IFERROR(VLOOKUP("3B150",INDIRECT([1]PARAMETRI!$B$1&amp;"!$E:$S"),15,FALSE),0))</f>
        <v>0</v>
      </c>
      <c r="M107" s="62">
        <f ca="1">VALUE(IFERROR(VLOOKUP("3B150",INDIRECT([1]PARAMETRI!$B$1&amp;"!$E:$T"),16,FALSE),0))</f>
        <v>0</v>
      </c>
      <c r="N107" s="62">
        <f ca="1">VALUE(IFERROR(VLOOKUP("3B150",INDIRECT([1]PARAMETRI!$B$1&amp;"!$E:$U"),17,FALSE),0))</f>
        <v>0</v>
      </c>
      <c r="O107" s="62">
        <f ca="1">VALUE(IFERROR(VLOOKUP("3B150",INDIRECT([1]PARAMETRI!$B$1&amp;"!$E:$V"),18,FALSE),0))</f>
        <v>0</v>
      </c>
      <c r="P107" s="61">
        <f ca="1">C107+D107+E107+F107+G107+H107+I107+J107+K107+L107+M107+N107+O107</f>
        <v>0</v>
      </c>
    </row>
    <row r="108" spans="1:16" x14ac:dyDescent="0.2">
      <c r="A108" s="67" t="s">
        <v>214</v>
      </c>
      <c r="B108" s="66" t="s">
        <v>215</v>
      </c>
      <c r="C108" s="63">
        <v>93607.95</v>
      </c>
      <c r="D108" s="62">
        <v>15451.26</v>
      </c>
      <c r="E108" s="62">
        <v>3047334.4</v>
      </c>
      <c r="F108" s="62">
        <v>171417.51</v>
      </c>
      <c r="G108" s="62">
        <v>442355.3</v>
      </c>
      <c r="H108" s="62">
        <v>1384304.1</v>
      </c>
      <c r="I108" s="62">
        <v>6885.56</v>
      </c>
      <c r="J108" s="62">
        <v>468928.08</v>
      </c>
      <c r="K108" s="62">
        <v>110568.07</v>
      </c>
      <c r="L108" s="62">
        <v>57017.1</v>
      </c>
      <c r="M108" s="62">
        <v>7077.16</v>
      </c>
      <c r="N108" s="62">
        <v>30524.75</v>
      </c>
      <c r="O108" s="62">
        <v>199.9</v>
      </c>
      <c r="P108" s="61">
        <f>C108+D108+E108+F108+G108+H108+I108+J108+K108+L108+M108+N108+O108</f>
        <v>5835671.1399999997</v>
      </c>
    </row>
    <row r="109" spans="1:16" x14ac:dyDescent="0.2">
      <c r="A109" s="67" t="s">
        <v>216</v>
      </c>
      <c r="B109" s="66" t="s">
        <v>217</v>
      </c>
      <c r="C109" s="63">
        <v>252682.25</v>
      </c>
      <c r="D109" s="62">
        <v>84951.52</v>
      </c>
      <c r="E109" s="62">
        <v>9614875.9700000007</v>
      </c>
      <c r="F109" s="62">
        <v>543747.65</v>
      </c>
      <c r="G109" s="62">
        <v>1691522.02</v>
      </c>
      <c r="H109" s="62">
        <v>6645824.4199999999</v>
      </c>
      <c r="I109" s="62">
        <v>29182.3</v>
      </c>
      <c r="J109" s="62">
        <v>1267681.5</v>
      </c>
      <c r="K109" s="62">
        <v>398590.25</v>
      </c>
      <c r="L109" s="62">
        <v>300794.43</v>
      </c>
      <c r="M109" s="62">
        <v>29994.31</v>
      </c>
      <c r="N109" s="62">
        <v>108621.61</v>
      </c>
      <c r="O109" s="62">
        <v>847.22</v>
      </c>
      <c r="P109" s="61">
        <f>C109+D109+E109+F109+G109+H109+I109+J109+K109+L109+M109+N109+O109</f>
        <v>20969315.449999996</v>
      </c>
    </row>
    <row r="110" spans="1:16" x14ac:dyDescent="0.2">
      <c r="A110" s="67" t="s">
        <v>218</v>
      </c>
      <c r="B110" s="66" t="s">
        <v>219</v>
      </c>
      <c r="C110" s="63">
        <v>0</v>
      </c>
      <c r="D110" s="62">
        <v>0</v>
      </c>
      <c r="E110" s="62">
        <v>370041.16</v>
      </c>
      <c r="F110" s="62">
        <v>0</v>
      </c>
      <c r="G110" s="62">
        <v>23050.62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2">
        <v>0</v>
      </c>
      <c r="O110" s="62">
        <v>0</v>
      </c>
      <c r="P110" s="61">
        <f>C110+D110+E110+F110+G110+H110+I110+J110+K110+L110+M110+N110+O110</f>
        <v>393091.77999999997</v>
      </c>
    </row>
    <row r="111" spans="1:16" x14ac:dyDescent="0.2">
      <c r="A111" s="67" t="s">
        <v>220</v>
      </c>
      <c r="B111" s="66" t="s">
        <v>221</v>
      </c>
      <c r="C111" s="63">
        <v>998187.97</v>
      </c>
      <c r="D111" s="62">
        <v>28341.59</v>
      </c>
      <c r="E111" s="62">
        <v>36458.57</v>
      </c>
      <c r="F111" s="62">
        <v>744329.96</v>
      </c>
      <c r="G111" s="62">
        <v>429222.95</v>
      </c>
      <c r="H111" s="62">
        <v>2162460.64</v>
      </c>
      <c r="I111" s="62">
        <v>9583.15</v>
      </c>
      <c r="J111" s="62">
        <v>108470.42</v>
      </c>
      <c r="K111" s="62">
        <v>92726.8</v>
      </c>
      <c r="L111" s="62">
        <v>120453.45</v>
      </c>
      <c r="M111" s="62">
        <v>8501.39</v>
      </c>
      <c r="N111" s="62">
        <v>30701.81</v>
      </c>
      <c r="O111" s="62">
        <v>240.13</v>
      </c>
      <c r="P111" s="61">
        <f>C111+D111+E111+F111+G111+H111+I111+J111+K111+L111+M111+N111+O111</f>
        <v>4769678.8299999991</v>
      </c>
    </row>
    <row r="112" spans="1:16" x14ac:dyDescent="0.2">
      <c r="A112" s="67" t="s">
        <v>222</v>
      </c>
      <c r="B112" s="66" t="s">
        <v>223</v>
      </c>
      <c r="C112" s="63">
        <f ca="1">VALUE(IFERROR(VLOOKUP("3G100",INDIRECT([1]PARAMETRI!$B$1&amp;"!$E:$J"),6,FALSE),0))</f>
        <v>0</v>
      </c>
      <c r="D112" s="62">
        <f ca="1">VALUE(IFERROR(VLOOKUP("3G100",INDIRECT([1]PARAMETRI!$B$1&amp;"!$E:$K"),7,FALSE),0))</f>
        <v>0</v>
      </c>
      <c r="E112" s="62">
        <f ca="1">VALUE(IFERROR(VLOOKUP("3G100",INDIRECT([1]PARAMETRI!$B$1&amp;"!$E:$L"),8,FALSE),0))</f>
        <v>0</v>
      </c>
      <c r="F112" s="62">
        <f ca="1">VALUE(IFERROR(VLOOKUP("3G100",INDIRECT([1]PARAMETRI!$B$1&amp;"!$E:$M"),9,FALSE),0))</f>
        <v>0</v>
      </c>
      <c r="G112" s="62">
        <f ca="1">VALUE(IFERROR(VLOOKUP("3G100",INDIRECT([1]PARAMETRI!$B$1&amp;"!$E:$N"),10,FALSE),0))</f>
        <v>0</v>
      </c>
      <c r="H112" s="62">
        <f ca="1">VALUE(IFERROR(VLOOKUP("3G100",INDIRECT([1]PARAMETRI!$B$1&amp;"!$E:$O"),11,FALSE),0))</f>
        <v>0</v>
      </c>
      <c r="I112" s="62">
        <f ca="1">VALUE(IFERROR(VLOOKUP("3G100",INDIRECT([1]PARAMETRI!$B$1&amp;"!$E:$P"),12,FALSE),0))</f>
        <v>0</v>
      </c>
      <c r="J112" s="62">
        <f ca="1">VALUE(IFERROR(VLOOKUP("3G100",INDIRECT([1]PARAMETRI!$B$1&amp;"!$E:$Q"),13,FALSE),0))</f>
        <v>0</v>
      </c>
      <c r="K112" s="62">
        <f ca="1">VALUE(IFERROR(VLOOKUP("3G100",INDIRECT([1]PARAMETRI!$B$1&amp;"!$E:$R"),14,FALSE),0))</f>
        <v>0</v>
      </c>
      <c r="L112" s="62">
        <f ca="1">VALUE(IFERROR(VLOOKUP("3G100",INDIRECT([1]PARAMETRI!$B$1&amp;"!$E:$S"),15,FALSE),0))</f>
        <v>0</v>
      </c>
      <c r="M112" s="62">
        <f ca="1">VALUE(IFERROR(VLOOKUP("3G100",INDIRECT([1]PARAMETRI!$B$1&amp;"!$E:$T"),16,FALSE),0))</f>
        <v>0</v>
      </c>
      <c r="N112" s="62">
        <f ca="1">VALUE(IFERROR(VLOOKUP("3G100",INDIRECT([1]PARAMETRI!$B$1&amp;"!$E:$U"),17,FALSE),0))</f>
        <v>0</v>
      </c>
      <c r="O112" s="62">
        <f ca="1">VALUE(IFERROR(VLOOKUP("3G100",INDIRECT([1]PARAMETRI!$B$1&amp;"!$E:$V"),18,FALSE),0))</f>
        <v>0</v>
      </c>
      <c r="P112" s="61">
        <f ca="1">C112+D112+E112+F112+G112+H112+I112+J112+K112+L112+M112+N112+O112</f>
        <v>0</v>
      </c>
    </row>
    <row r="113" spans="1:16" x14ac:dyDescent="0.2">
      <c r="A113" s="67" t="s">
        <v>224</v>
      </c>
      <c r="B113" s="66" t="s">
        <v>225</v>
      </c>
      <c r="C113" s="63">
        <f ca="1">VALUE(IFERROR(VLOOKUP("3H100",INDIRECT([1]PARAMETRI!$B$1&amp;"!$E:$J"),6,FALSE),0))</f>
        <v>0</v>
      </c>
      <c r="D113" s="62">
        <f ca="1">VALUE(IFERROR(VLOOKUP("3H100",INDIRECT([1]PARAMETRI!$B$1&amp;"!$E:$K"),7,FALSE),0))</f>
        <v>0</v>
      </c>
      <c r="E113" s="62">
        <f ca="1">VALUE(IFERROR(VLOOKUP("3H100",INDIRECT([1]PARAMETRI!$B$1&amp;"!$E:$L"),8,FALSE),0))</f>
        <v>0</v>
      </c>
      <c r="F113" s="62">
        <f ca="1">VALUE(IFERROR(VLOOKUP("3H100",INDIRECT([1]PARAMETRI!$B$1&amp;"!$E:$M"),9,FALSE),0))</f>
        <v>0</v>
      </c>
      <c r="G113" s="62">
        <f ca="1">VALUE(IFERROR(VLOOKUP("3H100",INDIRECT([1]PARAMETRI!$B$1&amp;"!$E:$N"),10,FALSE),0))</f>
        <v>0</v>
      </c>
      <c r="H113" s="62">
        <f ca="1">VALUE(IFERROR(VLOOKUP("3H100",INDIRECT([1]PARAMETRI!$B$1&amp;"!$E:$O"),11,FALSE),0))</f>
        <v>0</v>
      </c>
      <c r="I113" s="62">
        <f ca="1">VALUE(IFERROR(VLOOKUP("3H100",INDIRECT([1]PARAMETRI!$B$1&amp;"!$E:$P"),12,FALSE),0))</f>
        <v>0</v>
      </c>
      <c r="J113" s="62">
        <f ca="1">VALUE(IFERROR(VLOOKUP("3H100",INDIRECT([1]PARAMETRI!$B$1&amp;"!$E:$Q"),13,FALSE),0))</f>
        <v>0</v>
      </c>
      <c r="K113" s="62">
        <f ca="1">VALUE(IFERROR(VLOOKUP("3H100",INDIRECT([1]PARAMETRI!$B$1&amp;"!$E:$R"),14,FALSE),0))</f>
        <v>0</v>
      </c>
      <c r="L113" s="62">
        <f ca="1">VALUE(IFERROR(VLOOKUP("3H100",INDIRECT([1]PARAMETRI!$B$1&amp;"!$E:$S"),15,FALSE),0))</f>
        <v>0</v>
      </c>
      <c r="M113" s="62">
        <f ca="1">VALUE(IFERROR(VLOOKUP("3H100",INDIRECT([1]PARAMETRI!$B$1&amp;"!$E:$T"),16,FALSE),0))</f>
        <v>0</v>
      </c>
      <c r="N113" s="62">
        <f ca="1">VALUE(IFERROR(VLOOKUP("3H100",INDIRECT([1]PARAMETRI!$B$1&amp;"!$E:$U"),17,FALSE),0))</f>
        <v>0</v>
      </c>
      <c r="O113" s="62">
        <f ca="1">VALUE(IFERROR(VLOOKUP("3H100",INDIRECT([1]PARAMETRI!$B$1&amp;"!$E:$V"),18,FALSE),0))</f>
        <v>0</v>
      </c>
      <c r="P113" s="61">
        <f ca="1">C113+D113+E113+F113+G113+H113+I113+J113+K113+L113+M113+N113+O113</f>
        <v>0</v>
      </c>
    </row>
    <row r="114" spans="1:16" x14ac:dyDescent="0.2">
      <c r="A114" s="52">
        <v>39999</v>
      </c>
      <c r="B114" s="51" t="s">
        <v>226</v>
      </c>
      <c r="C114" s="50">
        <f ca="1">C97+C102+C108+C109+C110+C111+C112+C113</f>
        <v>18655755.779999997</v>
      </c>
      <c r="D114" s="50">
        <f ca="1">D97+D102+D108+D109+D110+D111+D112+D113</f>
        <v>885793.72</v>
      </c>
      <c r="E114" s="50">
        <f ca="1">E97+E102+E108+E109+E110+E111+E112+E113</f>
        <v>155735468.06999999</v>
      </c>
      <c r="F114" s="50">
        <f ca="1">F97+F102+F108+F109+F110+F111+F112+F113</f>
        <v>28265726.630000003</v>
      </c>
      <c r="G114" s="50">
        <f ca="1">G97+G102+G108+G109+G110+G111+G112+G113</f>
        <v>18639943.480000004</v>
      </c>
      <c r="H114" s="50">
        <f ca="1">H97+H102+H108+H109+H110+H111+H112+H113</f>
        <v>84152695.739999995</v>
      </c>
      <c r="I114" s="50">
        <f ca="1">I97+I102+I108+I109+I110+I111+I112+I113</f>
        <v>394657.42</v>
      </c>
      <c r="J114" s="50">
        <f ca="1">J97+J102+J108+J109+J110+J111+J112+J113</f>
        <v>11585548.58</v>
      </c>
      <c r="K114" s="50">
        <f ca="1">K97+K102+K108+K109+K110+K111+K112+K113</f>
        <v>5099643.82</v>
      </c>
      <c r="L114" s="50">
        <f ca="1">L97+L102+L108+L109+L110+L111+L112+L113</f>
        <v>5038673.4799999995</v>
      </c>
      <c r="M114" s="50">
        <f ca="1">M97+M102+M108+M109+M110+M111+M112+M113</f>
        <v>366869.27999999997</v>
      </c>
      <c r="N114" s="50">
        <f ca="1">N97+N102+N108+N109+N110+N111+N112+N113</f>
        <v>1510544.4300000002</v>
      </c>
      <c r="O114" s="50">
        <f ca="1">O97+O102+O108+O109+O110+O111+O112+O113</f>
        <v>10362.599999999999</v>
      </c>
      <c r="P114" s="61">
        <f ca="1">C114+D114+E114+F114+G114+H114+I114+J114+K114+L114+M114+N114+O114</f>
        <v>330341683.03000003</v>
      </c>
    </row>
    <row r="115" spans="1:16" x14ac:dyDescent="0.2">
      <c r="A115" s="65">
        <v>48888</v>
      </c>
      <c r="B115" s="64" t="s">
        <v>227</v>
      </c>
      <c r="C115" s="63">
        <f ca="1">VALUE(IFERROR(VLOOKUP("48888",INDIRECT([1]PARAMETRI!$B$1&amp;"!$E:$J"),6,FALSE),0))</f>
        <v>0</v>
      </c>
      <c r="D115" s="62">
        <f ca="1">VALUE(IFERROR(VLOOKUP("48888",INDIRECT([1]PARAMETRI!$B$1&amp;"!$E:$K"),7,FALSE),0))</f>
        <v>0</v>
      </c>
      <c r="E115" s="62">
        <f ca="1">VALUE(IFERROR(VLOOKUP("48888",INDIRECT([1]PARAMETRI!$B$1&amp;"!$E:$L"),8,FALSE),0))</f>
        <v>0</v>
      </c>
      <c r="F115" s="62">
        <f ca="1">VALUE(IFERROR(VLOOKUP("48888",INDIRECT([1]PARAMETRI!$B$1&amp;"!$E:$M"),9,FALSE),0))</f>
        <v>0</v>
      </c>
      <c r="G115" s="62">
        <f ca="1">VALUE(IFERROR(VLOOKUP("48888",INDIRECT([1]PARAMETRI!$B$1&amp;"!$E:$N"),10,FALSE),0))</f>
        <v>0</v>
      </c>
      <c r="H115" s="62">
        <f ca="1">VALUE(IFERROR(VLOOKUP("48888",INDIRECT([1]PARAMETRI!$B$1&amp;"!$E:$O"),11,FALSE),0))</f>
        <v>0</v>
      </c>
      <c r="I115" s="62">
        <f ca="1">VALUE(IFERROR(VLOOKUP("48888",INDIRECT([1]PARAMETRI!$B$1&amp;"!$E:$P"),12,FALSE),0))</f>
        <v>0</v>
      </c>
      <c r="J115" s="62">
        <f ca="1">VALUE(IFERROR(VLOOKUP("48888",INDIRECT([1]PARAMETRI!$B$1&amp;"!$E:$Q"),13,FALSE),0))</f>
        <v>0</v>
      </c>
      <c r="K115" s="62">
        <f ca="1">VALUE(IFERROR(VLOOKUP("48888",INDIRECT([1]PARAMETRI!$B$1&amp;"!$E:$R"),14,FALSE),0))</f>
        <v>0</v>
      </c>
      <c r="L115" s="62">
        <f ca="1">VALUE(IFERROR(VLOOKUP("48888",INDIRECT([1]PARAMETRI!$B$1&amp;"!$E:$S"),15,FALSE),0))</f>
        <v>0</v>
      </c>
      <c r="M115" s="62">
        <f ca="1">VALUE(IFERROR(VLOOKUP("48888",INDIRECT([1]PARAMETRI!$B$1&amp;"!$E:$T"),16,FALSE),0))</f>
        <v>0</v>
      </c>
      <c r="N115" s="62">
        <f ca="1">VALUE(IFERROR(VLOOKUP("48888",INDIRECT([1]PARAMETRI!$B$1&amp;"!$E:$U"),17,FALSE),0))</f>
        <v>0</v>
      </c>
      <c r="O115" s="62">
        <f ca="1">VALUE(IFERROR(VLOOKUP("48888",INDIRECT([1]PARAMETRI!$B$1&amp;"!$E:$V"),18,FALSE),0))</f>
        <v>0</v>
      </c>
      <c r="P115" s="61">
        <f ca="1">C115+D115+E115+F115+G115+H115+I115+J115+K115+L115+M115+N115+O115</f>
        <v>0</v>
      </c>
    </row>
    <row r="116" spans="1:16" x14ac:dyDescent="0.2">
      <c r="A116" s="52">
        <v>49999</v>
      </c>
      <c r="B116" s="51" t="s">
        <v>228</v>
      </c>
      <c r="C116" s="50">
        <f ca="1">C23+C95+C114+C115</f>
        <v>107722932.12000002</v>
      </c>
      <c r="D116" s="50">
        <f ca="1">D23+D95+D114+D115</f>
        <v>2900812.55</v>
      </c>
      <c r="E116" s="50">
        <f ca="1">E23+E95+E114+E115</f>
        <v>432952773.86999995</v>
      </c>
      <c r="F116" s="50">
        <f ca="1">F23+F95+F114+F115</f>
        <v>54098919.660000004</v>
      </c>
      <c r="G116" s="50">
        <f ca="1">G23+G95+G114+G115</f>
        <v>47022337.920000009</v>
      </c>
      <c r="H116" s="50">
        <f ca="1">H23+H95+H114+H115</f>
        <v>194548493.00999999</v>
      </c>
      <c r="I116" s="50">
        <f ca="1">I23+I95+I114+I115</f>
        <v>1378043.65</v>
      </c>
      <c r="J116" s="50">
        <f ca="1">J23+J95+J114+J115</f>
        <v>25829754.18</v>
      </c>
      <c r="K116" s="50">
        <f ca="1">K23+K95+K114+K115</f>
        <v>20130256.399999999</v>
      </c>
      <c r="L116" s="50">
        <f ca="1">L23+L95+L114+L115</f>
        <v>12028451.6</v>
      </c>
      <c r="M116" s="50">
        <f ca="1">M23+M95+M114+M115</f>
        <v>1089605.8599999999</v>
      </c>
      <c r="N116" s="50">
        <f ca="1">N23+N95+N114+N115</f>
        <v>6404533.3300000001</v>
      </c>
      <c r="O116" s="50">
        <f ca="1">O23+O95+O114+O115</f>
        <v>30776.98</v>
      </c>
      <c r="P116" s="61">
        <f ca="1">C116+D116+E116+F116+G116+H116+I116+J116+K116+L116+M116+N116+O116</f>
        <v>906137691.12999988</v>
      </c>
    </row>
    <row r="117" spans="1:16" x14ac:dyDescent="0.2">
      <c r="A117" s="60" t="s">
        <v>0</v>
      </c>
      <c r="B117" s="59" t="s">
        <v>0</v>
      </c>
      <c r="C117" s="57" t="s">
        <v>0</v>
      </c>
      <c r="D117" s="57" t="s">
        <v>0</v>
      </c>
      <c r="E117" s="57" t="s">
        <v>0</v>
      </c>
      <c r="F117" s="57" t="s">
        <v>0</v>
      </c>
      <c r="G117" s="57" t="s">
        <v>0</v>
      </c>
      <c r="H117" s="57" t="s">
        <v>0</v>
      </c>
      <c r="I117" s="57" t="s">
        <v>0</v>
      </c>
      <c r="J117" s="57" t="s">
        <v>0</v>
      </c>
      <c r="K117" s="58" t="s">
        <v>0</v>
      </c>
      <c r="L117" s="57" t="s">
        <v>0</v>
      </c>
      <c r="M117" s="57" t="s">
        <v>0</v>
      </c>
      <c r="N117" s="57" t="s">
        <v>0</v>
      </c>
      <c r="O117" s="57" t="s">
        <v>0</v>
      </c>
      <c r="P117" s="57" t="s">
        <v>0</v>
      </c>
    </row>
    <row r="118" spans="1:16" x14ac:dyDescent="0.2">
      <c r="A118" s="55" t="s">
        <v>254</v>
      </c>
      <c r="B118" s="54" t="s">
        <v>253</v>
      </c>
      <c r="C118" s="53">
        <f ca="1">VALUE(IFERROR(VLOOKUP("AC.BA0020",INDIRECT([1]PARAMETRI!$B$1&amp;"!$D:$I"),6,FALSE),0))+VALUE(IFERROR(VLOOKUP("AC.BA2670",INDIRECT([1]PARAMETRI!$B$1&amp;"!$D:$I"),6,FALSE),0))</f>
        <v>0</v>
      </c>
      <c r="D118" s="53">
        <f ca="1">VALUE(IFERROR(VLOOKUP("AC.BA0310",INDIRECT([1]PARAMETRI!$B$1&amp;"!$D:$I"),6,FALSE),0))+VALUE(IFERROR(VLOOKUP("AC.BA2680",INDIRECT([1]PARAMETRI!$B$1&amp;"!$D:$I"),6,FALSE),0))</f>
        <v>0</v>
      </c>
      <c r="E118" s="53">
        <f ca="1" xml:space="preserve"> VALUE(IFERROR(VLOOKUP("AC.BA0410",INDIRECT([1]PARAMETRI!$B$1&amp;"!$D:$I"),6,FALSE),0)) + VALUE(IFERROR(VLOOKUP("AC.BA2840",INDIRECT([1]PARAMETRI!$B$1&amp;"!$D:$I"),6,FALSE),0)) + VALUE(IFERROR(VLOOKUP("AC.BA2850",INDIRECT([1]PARAMETRI!$B$1&amp;"!$D:$I"),6,FALSE),0)) + VALUE(IFERROR(VLOOKUP("AC.EA0410",INDIRECT([1]PARAMETRI!$B$1&amp;"!$D:$I"),6,FALSE),0)) + VALUE(IFERROR(VLOOKUP("AC.EA0510",INDIRECT([1]PARAMETRI!$B$1&amp;"!$D:$I"),6,FALSE),0)) + VALUE(IFERROR(VLOOKUP("AC.BA0490",INDIRECT([1]PARAMETRI!$B$1&amp;"!$D:$I"),6,FALSE),0)) + VALUE(IFERROR(VLOOKUP("AC.BA0530",INDIRECT([1]PARAMETRI!$B$1&amp;"!$D:$I"),6,FALSE),0)) + VALUE(IFERROR(VLOOKUP("AC.EA0420",INDIRECT([1]PARAMETRI!$B$1&amp;"!$D:$I"),6,FALSE),0)) + VALUE(IFERROR(VLOOKUP("AC.EA0520",INDIRECT([1]PARAMETRI!$B$1&amp;"!$D:$I"),6,FALSE),0)) + VALUE(IFERROR(VLOOKUP("AC.BA0640",INDIRECT([1]PARAMETRI!$B$1&amp;"!$D:$I"),6,FALSE),0)) + VALUE(IFERROR(VLOOKUP("AC.BA0700",INDIRECT([1]PARAMETRI!$B$1&amp;"!$D:$I"),6,FALSE),0)) + VALUE(IFERROR(VLOOKUP("AC.BA0750",INDIRECT([1]PARAMETRI!$B$1&amp;"!$D:$I"),6,FALSE),0)) + VALUE(IFERROR(VLOOKUP("AC.BA0800",INDIRECT([1]PARAMETRI!$B$1&amp;"!$D:$I"),6,FALSE),0)) + VALUE(IFERROR(VLOOKUP("AC.BA0900",INDIRECT([1]PARAMETRI!$B$1&amp;"!$D:$I"),6,FALSE),0)) + VALUE(IFERROR(VLOOKUP("AC.BA0960",INDIRECT([1]PARAMETRI!$B$1&amp;"!$D:$I"),6,FALSE),0)) + VALUE(IFERROR(VLOOKUP("AC.BA1030",INDIRECT([1]PARAMETRI!$B$1&amp;"!$D:$I"),6,FALSE),0)) + VALUE(IFERROR(VLOOKUP("AC.BA1090",INDIRECT([1]PARAMETRI!$B$1&amp;"!$D:$I"),6,FALSE),0)) + VALUE(IFERROR(VLOOKUP("AC.BA1140",INDIRECT([1]PARAMETRI!$B$1&amp;"!$D:$I"),6,FALSE),0)) + VALUE(IFERROR(VLOOKUP("AC.BA1550",INDIRECT([1]PARAMETRI!$B$1&amp;"!$D:$I"),6,FALSE),0)) + VALUE(IFERROR(VLOOKUP("AC.EA0430",INDIRECT([1]PARAMETRI!$B$1&amp;"!$D:$I"),6,FALSE),0)) + VALUE(IFERROR(VLOOKUP("AC.EA0530",INDIRECT([1]PARAMETRI!$B$1&amp;"!$D:$I"),6,FALSE),0)) + VALUE(IFERROR(VLOOKUP("AC.BA1300",INDIRECT([1]PARAMETRI!$B$1&amp;"!$D:$I"),6,FALSE),0)) + VALUE(IFERROR(VLOOKUP("AC.BA1540",INDIRECT([1]PARAMETRI!$B$1&amp;"!$D:$I"),6,FALSE),0)) + VALUE(IFERROR(VLOOKUP("AC.BA1541",INDIRECT([1]PARAMETRI!$B$1&amp;"!$D:$I"),6,FALSE),0)) + VALUE(IFERROR(VLOOKUP("AC.BA1542",INDIRECT([1]PARAMETRI!$B$1&amp;"!$D:$I"),6,FALSE),0)) + VALUE(IFERROR(VLOOKUP("AC.BA2730",INDIRECT([1]PARAMETRI!$B$1&amp;"!$D:$I"),6,FALSE),0)) + VALUE(IFERROR(VLOOKUP("AC.BA2760",INDIRECT([1]PARAMETRI!$B$1&amp;"!$D:$I"),6,FALSE),0))</f>
        <v>0</v>
      </c>
      <c r="F118" s="53">
        <f ca="1" xml:space="preserve"> VALUE(IFERROR(VLOOKUP("AC.BA1280",INDIRECT([1]PARAMETRI!$B$1&amp;"!$D:$I"),6,FALSE),0)) - VALUE(IFERROR(VLOOKUP("AC.BA1300",INDIRECT([1]PARAMETRI!$B$1&amp;"!$D:$I"),6,FALSE),0)) + VALUE(IFERROR(VLOOKUP("AC.BA1350",INDIRECT([1]PARAMETRI!$B$1&amp;"!$D:$I"),6,FALSE),0)) - VALUE(IFERROR(VLOOKUP("AC.BA1420",INDIRECT([1]PARAMETRI!$B$1&amp;"!$D:$I"),6,FALSE),0)) + VALUE(IFERROR(VLOOKUP("AC.BA1880",INDIRECT([1]PARAMETRI!$B$1&amp;"!$D:$I"),6,FALSE),0)) + VALUE(IFERROR(VLOOKUP("AC.BA1490",INDIRECT([1]PARAMETRI!$B$1&amp;"!$D:$I"),6,FALSE),0)) - VALUE(IFERROR(VLOOKUP("AC.BA1540",INDIRECT([1]PARAMETRI!$B$1&amp;"!$D:$I"),6,FALSE),0)) - VALUE(IFERROR(VLOOKUP("AC.BA1541",INDIRECT([1]PARAMETRI!$B$1&amp;"!$D:$I"),6,FALSE),0)) - VALUE(IFERROR(VLOOKUP("AC.BA1542",INDIRECT([1]PARAMETRI!$B$1&amp;"!$D:$I"),6,FALSE),0)) + VALUE(IFERROR(VLOOKUP("AC.BA1940",INDIRECT([1]PARAMETRI!$B$1&amp;"!$D:$I"),6,FALSE),0)) + VALUE(IFERROR(VLOOKUP("AC.BA2020",INDIRECT([1]PARAMETRI!$B$1&amp;"!$D:$I"),6,FALSE),0)) + VALUE(IFERROR(VLOOKUP("AC.BA2050",INDIRECT([1]PARAMETRI!$B$1&amp;"!$D:$I"),6,FALSE),0)) + VALUE(IFERROR(VLOOKUP("AC.BA2061",INDIRECT([1]PARAMETRI!$B$1&amp;"!$D:$I"),6,FALSE),0)) + VALUE(IFERROR(VLOOKUP("AC.BA1200",INDIRECT([1]PARAMETRI!$B$1&amp;"!$D:$I"),6,FALSE),0)) + VALUE(IFERROR(VLOOKUP("AC.YA0040",INDIRECT([1]PARAMETRI!$B$1&amp;"!$D:$I"),6,FALSE),0))</f>
        <v>0</v>
      </c>
      <c r="G118" s="53">
        <f ca="1" xml:space="preserve"> VALUE(IFERROR(VLOOKUP("AC.BA1560",INDIRECT([1]PARAMETRI!$B$1&amp;"!$D:$I"),6,FALSE),0)) - VALUE(IFERROR(VLOOKUP("AC.BA1810",INDIRECT([1]PARAMETRI!$B$1&amp;"!$D:$I"),6,FALSE),0)) - VALUE(IFERROR(VLOOKUP("AC.BA1880",INDIRECT([1]PARAMETRI!$B$1&amp;"!$D:$I"),6,FALSE),0)) + VALUE(IFERROR(VLOOKUP("AC.BA1910",INDIRECT([1]PARAMETRI!$B$1&amp;"!$D:$I"),6,FALSE),0)) - VALUE(IFERROR(VLOOKUP("AC.BA1940",INDIRECT([1]PARAMETRI!$B$1&amp;"!$D:$I"),6,FALSE),0)) + VALUE(IFERROR(VLOOKUP("AC.BA2000",INDIRECT([1]PARAMETRI!$B$1&amp;"!$D:$I"),6,FALSE),0)) + VALUE(IFERROR(VLOOKUP("AC.BA2030",INDIRECT([1]PARAMETRI!$B$1&amp;"!$D:$I"),6,FALSE),0)) + VALUE(IFERROR(VLOOKUP("AC.BA2060",INDIRECT([1]PARAMETRI!$B$1&amp;"!$D:$I"),6,FALSE),0)) + VALUE(IFERROR(VLOOKUP("AC.BA2070",INDIRECT([1]PARAMETRI!$B$1&amp;"!$D:$I"),6,FALSE),0)) + VALUE(IFERROR(VLOOKUP("AC.BA2740",INDIRECT([1]PARAMETRI!$B$1&amp;"!$D:$I"),6,FALSE),0)) + VALUE(IFERROR(VLOOKUP("AC.BA2741",INDIRECT([1]PARAMETRI!$B$1&amp;"!$D:$I"),6,FALSE),0))</f>
        <v>0</v>
      </c>
      <c r="H118" s="56"/>
      <c r="I118" s="56"/>
      <c r="J118" s="56"/>
      <c r="K118" s="56"/>
      <c r="L118" s="53">
        <f ca="1" xml:space="preserve"> VALUE(IFERROR(VLOOKUP("AC.BA2560",INDIRECT([1]PARAMETRI!$B$1&amp;"!$D:$I"),6,FALSE),0))</f>
        <v>0</v>
      </c>
      <c r="M118" s="53">
        <f ca="1" xml:space="preserve"> VALUE(IFERROR(VLOOKUP("AC.EA0280",INDIRECT([1]PARAMETRI!$B$1&amp;"!$D:$I"),6,FALSE),0)) - VALUE(IFERROR(VLOOKUP("AC.EA0370",INDIRECT([1]PARAMETRI!$B$1&amp;"!$D:$I"),6,FALSE),0)) - VALUE(IFERROR(VLOOKUP("AC.EA0410",INDIRECT([1]PARAMETRI!$B$1&amp;"!$D:$I"),6,FALSE),0)) - VALUE(IFERROR(VLOOKUP("AC.EA0420",INDIRECT([1]PARAMETRI!$B$1&amp;"!$D:$I"),6,FALSE),0)) - VALUE(IFERROR(VLOOKUP("AC.EA0500",INDIRECT([1]PARAMETRI!$B$1&amp;"!$D:$I"),6,FALSE),0)) - VALUE(IFERROR(VLOOKUP("AC.EA0510",INDIRECT([1]PARAMETRI!$B$1&amp;"!$D:$I"),6,FALSE),0)) - VALUE(IFERROR(VLOOKUP("AC.EA0520",INDIRECT([1]PARAMETRI!$B$1&amp;"!$D:$I"),6,FALSE),0)) - VALUE(IFERROR(VLOOKUP("AC.EA0430",INDIRECT([1]PARAMETRI!$B$1&amp;"!$D:$I"),6,FALSE),0)) - VALUE(IFERROR(VLOOKUP("AC.EA0530",INDIRECT([1]PARAMETRI!$B$1&amp;"!$D:$I"),6,FALSE),0)) - VALUE(IFERROR(VLOOKUP("AC.EA0461",INDIRECT([1]PARAMETRI!$B$1&amp;"!$D:$I"),6,FALSE),0))</f>
        <v>0</v>
      </c>
      <c r="N118" s="53">
        <f ca="1" xml:space="preserve"> VALUE(IFERROR(VLOOKUP("AC.BA2500",INDIRECT([1]PARAMETRI!$B$1&amp;"!$D:$I"),6,FALSE),0)) + VALUE(IFERROR(VLOOKUP("AC.BA2630",INDIRECT([1]PARAMETRI!$B$1&amp;"!$D:$I"),6,FALSE),0)) + VALUE(IFERROR(VLOOKUP("AC.BA2710",INDIRECT([1]PARAMETRI!$B$1&amp;"!$D:$I"),6,FALSE),0)) + VALUE(IFERROR(VLOOKUP("AC.BA2750",INDIRECT([1]PARAMETRI!$B$1&amp;"!$D:$I"),6,FALSE),0)) + VALUE(IFERROR(VLOOKUP("AC.BA2751",INDIRECT([1]PARAMETRI!$B$1&amp;"!$D:$I"),6,FALSE),0)) + VALUE(IFERROR(VLOOKUP("AC.BA2890",INDIRECT([1]PARAMETRI!$B$1&amp;"!$D:$I"),6,FALSE),0)) + VALUE(IFERROR(VLOOKUP("AC.YZ9999",INDIRECT([1]PARAMETRI!$B$1&amp;"!$D:$I"),6,FALSE),0)) - VALUE(IFERROR(VLOOKUP("AC.YA0020",INDIRECT([1]PARAMETRI!$B$1&amp;"!$D:$I"),6,FALSE),0)) - VALUE(IFERROR(VLOOKUP("AC.YA0040",INDIRECT([1]PARAMETRI!$B$1&amp;"!$D:$I"),6,FALSE),0))</f>
        <v>0</v>
      </c>
      <c r="O118" s="53">
        <f ca="1" xml:space="preserve"> VALUE(IFERROR(VLOOKUP("AC.CA0110",INDIRECT([1]PARAMETRI!$B$1&amp;"!$D:$I"),6,FALSE),0)) + VALUE(IFERROR(VLOOKUP("AC.CA0150",INDIRECT([1]PARAMETRI!$B$1&amp;"!$D:$I"),6,FALSE),0)) + VALUE(IFERROR(VLOOKUP("AC.DA0020",INDIRECT([1]PARAMETRI!$B$1&amp;"!$D:$I"),6,FALSE),0)) + VALUE(IFERROR(VLOOKUP("AC.EA0270",INDIRECT([1]PARAMETRI!$B$1&amp;"!$D:$I"),6,FALSE),0))</f>
        <v>0</v>
      </c>
      <c r="P118" s="53">
        <f ca="1" xml:space="preserve"> VALUE(IFERROR(VLOOKUP("AC.BZ9999",INDIRECT([1]PARAMETRI!$B$1&amp;"!$D:$I"),6,FALSE),0)) - VALUE(IFERROR(VLOOKUP("AC.BA2770",INDIRECT([1]PARAMETRI!$B$1&amp;"!$D:$I"),6,FALSE),0)) - VALUE(IFERROR(VLOOKUP("AC.EA0461",INDIRECT([1]PARAMETRI!$B$1&amp;"!$D:$I"),6,FALSE),0)) + VALUE(IFERROR(VLOOKUP("AC.CA0110",INDIRECT([1]PARAMETRI!$B$1&amp;"!$D:$I"),6,FALSE),0)) + VALUE(IFERROR(VLOOKUP("AC.CA0150",INDIRECT([1]PARAMETRI!$B$1&amp;"!$D:$I"),6,FALSE),0)) + VALUE(IFERROR(VLOOKUP("AC.DA0020",INDIRECT([1]PARAMETRI!$B$1&amp;"!$D:$I"),6,FALSE),0)) + VALUE(IFERROR(VLOOKUP("AC.EA0260",INDIRECT([1]PARAMETRI!$B$1&amp;"!$D:$I"),6,FALSE),0)) + VALUE(IFERROR(VLOOKUP("AC.YZ9999",INDIRECT([1]PARAMETRI!$B$1&amp;"!$D:$I"),6,FALSE),0))</f>
        <v>0</v>
      </c>
    </row>
    <row r="119" spans="1:16" x14ac:dyDescent="0.2">
      <c r="A119" s="52" t="s">
        <v>252</v>
      </c>
      <c r="B119" s="51" t="s">
        <v>251</v>
      </c>
      <c r="C119" s="50">
        <f ca="1">C116-C118</f>
        <v>107722932.12000002</v>
      </c>
      <c r="D119" s="50">
        <f ca="1">D116-D118</f>
        <v>2900812.55</v>
      </c>
      <c r="E119" s="50">
        <f ca="1">E116-E118</f>
        <v>432952773.86999995</v>
      </c>
      <c r="F119" s="50">
        <f ca="1">F116-F118</f>
        <v>54098919.660000004</v>
      </c>
      <c r="G119" s="50">
        <f ca="1">G116-G118</f>
        <v>47022337.920000009</v>
      </c>
      <c r="H119" s="49"/>
      <c r="I119" s="49"/>
      <c r="J119" s="49"/>
      <c r="K119" s="49"/>
      <c r="L119" s="50">
        <f ca="1">L116-L118</f>
        <v>12028451.6</v>
      </c>
      <c r="M119" s="50">
        <f ca="1">M116-M118</f>
        <v>1089605.8599999999</v>
      </c>
      <c r="N119" s="50">
        <f ca="1">N116-N118</f>
        <v>6404533.3300000001</v>
      </c>
      <c r="O119" s="50">
        <f ca="1">O116-O118</f>
        <v>30776.98</v>
      </c>
      <c r="P119" s="50">
        <f ca="1">P116-P118</f>
        <v>906137691.12999988</v>
      </c>
    </row>
    <row r="120" spans="1:16" x14ac:dyDescent="0.2">
      <c r="A120" s="55" t="s">
        <v>250</v>
      </c>
      <c r="B120" s="54" t="s">
        <v>249</v>
      </c>
      <c r="C120" s="49"/>
      <c r="D120" s="49"/>
      <c r="E120" s="49"/>
      <c r="F120" s="49"/>
      <c r="G120" s="49"/>
      <c r="H120" s="49"/>
      <c r="I120" s="49"/>
      <c r="J120" s="49"/>
      <c r="K120" s="49"/>
      <c r="L120" s="53">
        <f ca="1" xml:space="preserve"> VALUE(IFERROR(VLOOKUP("AC.BA2090",INDIRECT([1]PARAMETRI!$B$1&amp;"!$D:$I"),6,FALSE),0)) + VALUE(IFERROR(VLOOKUP("AC.BA1420",INDIRECT([1]PARAMETRI!$B$1&amp;"!$D:$I"),6,FALSE),0)) + VALUE(IFERROR(VLOOKUP("AC.BA2860",INDIRECT([1]PARAMETRI!$B$1&amp;"!$D:$I"),6,FALSE),0)) + VALUE(IFERROR(VLOOKUP("AC.BA2720",INDIRECT([1]PARAMETRI!$B$1&amp;"!$D:$I"),6,FALSE),0)) + VALUE(IFERROR(VLOOKUP("AC.BA2870",INDIRECT([1]PARAMETRI!$B$1&amp;"!$D:$I"),6,FALSE),0)) + VALUE(IFERROR(VLOOKUP("AC.BA2880",INDIRECT([1]PARAMETRI!$B$1&amp;"!$D:$I"),6,FALSE),0)) + VALUE(IFERROR(VLOOKUP("AC.BA2881",INDIRECT([1]PARAMETRI!$B$1&amp;"!$D:$I"),6,FALSE),0)) + VALUE(IFERROR(VLOOKUP("AC.BA2882",INDIRECT([1]PARAMETRI!$B$1&amp;"!$D:$I"),6,FALSE),0)) + VALUE(IFERROR(VLOOKUP("AC.BA2883",INDIRECT([1]PARAMETRI!$B$1&amp;"!$D:$I"),6,FALSE),0)) + VALUE(IFERROR(VLOOKUP("AC.BA2884",INDIRECT([1]PARAMETRI!$B$1&amp;"!$D:$I"),6,FALSE),0)) + VALUE(IFERROR(VLOOKUP("AC.EA0370",INDIRECT([1]PARAMETRI!$B$1&amp;"!$D:$I"),6,FALSE),0)) + VALUE(IFERROR(VLOOKUP("AC.EA0500",INDIRECT([1]PARAMETRI!$B$1&amp;"!$D:$I"),6,FALSE),0)) + VALUE(IFERROR(VLOOKUP("AC.YA0020",INDIRECT([1]PARAMETRI!$B$1&amp;"!$D:$I"),6,FALSE),0)) + VALUE(IFERROR(VLOOKUP("AC.BA2230",INDIRECT([1]PARAMETRI!$B$1&amp;"!$D:$I"),6,FALSE),0)) + VALUE(IFERROR(VLOOKUP("AC.BA1810",INDIRECT([1]PARAMETRI!$B$1&amp;"!$D:$I"),6,FALSE),0)) + VALUE(IFERROR(VLOOKUP("AC.BA2320",INDIRECT([1]PARAMETRI!$B$1&amp;"!$D:$I"),6,FALSE),0)) + VALUE(IFERROR(VLOOKUP("AC.BA2410",INDIRECT([1]PARAMETRI!$B$1&amp;"!$D:$I"),6,FALSE),0))</f>
        <v>0</v>
      </c>
      <c r="M120" s="49"/>
      <c r="N120" s="49"/>
      <c r="O120" s="49"/>
      <c r="P120" s="49"/>
    </row>
    <row r="121" spans="1:16" x14ac:dyDescent="0.2">
      <c r="A121" s="52" t="s">
        <v>248</v>
      </c>
      <c r="B121" s="51" t="s">
        <v>247</v>
      </c>
      <c r="C121" s="49"/>
      <c r="D121" s="49"/>
      <c r="E121" s="49"/>
      <c r="F121" s="49"/>
      <c r="G121" s="49"/>
      <c r="H121" s="49"/>
      <c r="I121" s="49"/>
      <c r="J121" s="49"/>
      <c r="K121" s="49"/>
      <c r="L121" s="50">
        <f ca="1">H116+I116+J116+K116-L120</f>
        <v>241886547.24000001</v>
      </c>
      <c r="M121" s="49"/>
      <c r="N121" s="49"/>
      <c r="O121" s="49"/>
      <c r="P121" s="49"/>
    </row>
  </sheetData>
  <mergeCells count="4">
    <mergeCell ref="C2:D2"/>
    <mergeCell ref="E2:G2"/>
    <mergeCell ref="H2:K2"/>
    <mergeCell ref="A1:P1"/>
  </mergeCells>
  <pageMargins left="0.70866141732283472" right="0.70866141732283472" top="0.74803149606299213" bottom="0.74803149606299213" header="0.31496062992125984" footer="0.31496062992125984"/>
  <pageSetup paperSize="8" scale="73" fitToHeight="2" orientation="landscape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7"/>
  <sheetViews>
    <sheetView zoomScale="76" zoomScaleNormal="76" workbookViewId="0">
      <selection activeCell="B26" sqref="B26"/>
    </sheetView>
  </sheetViews>
  <sheetFormatPr defaultRowHeight="15" x14ac:dyDescent="0.25"/>
  <cols>
    <col min="1" max="1" width="14.7109375" customWidth="1"/>
    <col min="2" max="2" width="85.7109375" customWidth="1"/>
    <col min="3" max="16" width="20.7109375" customWidth="1"/>
  </cols>
  <sheetData>
    <row r="1" spans="1:16" s="11" customFormat="1" ht="18.75" x14ac:dyDescent="0.3">
      <c r="A1" s="39" t="s">
        <v>233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18.75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x14ac:dyDescent="0.25">
      <c r="A3" s="3" t="s">
        <v>0</v>
      </c>
      <c r="B3" s="3" t="s">
        <v>0</v>
      </c>
      <c r="C3" s="35" t="s">
        <v>1</v>
      </c>
      <c r="D3" s="36"/>
      <c r="E3" s="35" t="s">
        <v>2</v>
      </c>
      <c r="F3" s="37"/>
      <c r="G3" s="36"/>
      <c r="H3" s="35" t="s">
        <v>3</v>
      </c>
      <c r="I3" s="37"/>
      <c r="J3" s="37"/>
      <c r="K3" s="36"/>
      <c r="L3" s="1" t="s">
        <v>0</v>
      </c>
      <c r="M3" s="1" t="s">
        <v>0</v>
      </c>
      <c r="N3" s="1" t="s">
        <v>0</v>
      </c>
      <c r="O3" s="1" t="s">
        <v>0</v>
      </c>
      <c r="P3" s="1" t="s">
        <v>0</v>
      </c>
    </row>
    <row r="4" spans="1:16" ht="38.25" x14ac:dyDescent="0.25">
      <c r="A4" s="3" t="s">
        <v>0</v>
      </c>
      <c r="B4" s="3" t="s">
        <v>0</v>
      </c>
      <c r="C4" s="2" t="s">
        <v>231</v>
      </c>
      <c r="D4" s="2" t="s">
        <v>232</v>
      </c>
      <c r="E4" s="2" t="s">
        <v>4</v>
      </c>
      <c r="F4" s="2" t="s">
        <v>5</v>
      </c>
      <c r="G4" s="2" t="s">
        <v>6</v>
      </c>
      <c r="H4" s="2" t="s">
        <v>229</v>
      </c>
      <c r="I4" s="2" t="s">
        <v>7</v>
      </c>
      <c r="J4" s="2" t="s">
        <v>230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12</v>
      </c>
      <c r="P4" s="2" t="s">
        <v>13</v>
      </c>
    </row>
    <row r="5" spans="1:16" x14ac:dyDescent="0.25">
      <c r="A5" s="3" t="s">
        <v>0</v>
      </c>
      <c r="B5" s="3" t="s">
        <v>0</v>
      </c>
      <c r="C5" s="3" t="s">
        <v>0</v>
      </c>
      <c r="D5" s="3" t="s">
        <v>0</v>
      </c>
      <c r="E5" s="3" t="s">
        <v>0</v>
      </c>
      <c r="F5" s="3" t="s">
        <v>0</v>
      </c>
      <c r="G5" s="3" t="s">
        <v>0</v>
      </c>
      <c r="H5" s="3" t="s">
        <v>0</v>
      </c>
      <c r="I5" s="3" t="s">
        <v>0</v>
      </c>
      <c r="J5" s="3" t="s">
        <v>0</v>
      </c>
      <c r="K5" s="3" t="s">
        <v>0</v>
      </c>
      <c r="L5" s="3" t="s">
        <v>0</v>
      </c>
      <c r="M5" s="3" t="s">
        <v>0</v>
      </c>
      <c r="N5" s="3" t="s">
        <v>0</v>
      </c>
      <c r="O5" s="3" t="s">
        <v>0</v>
      </c>
      <c r="P5" s="3" t="s">
        <v>0</v>
      </c>
    </row>
    <row r="6" spans="1:16" x14ac:dyDescent="0.25">
      <c r="A6" s="1" t="s">
        <v>14</v>
      </c>
      <c r="B6" s="1" t="s">
        <v>15</v>
      </c>
      <c r="C6" s="3" t="s">
        <v>0</v>
      </c>
      <c r="D6" s="3" t="s">
        <v>0</v>
      </c>
      <c r="E6" s="3" t="s">
        <v>0</v>
      </c>
      <c r="F6" s="3" t="s">
        <v>0</v>
      </c>
      <c r="G6" s="3" t="s">
        <v>0</v>
      </c>
      <c r="H6" s="3" t="s">
        <v>0</v>
      </c>
      <c r="I6" s="3" t="s">
        <v>0</v>
      </c>
      <c r="J6" s="3" t="s">
        <v>0</v>
      </c>
      <c r="K6" s="3" t="s">
        <v>0</v>
      </c>
      <c r="L6" s="3" t="s">
        <v>0</v>
      </c>
      <c r="M6" s="3" t="s">
        <v>0</v>
      </c>
      <c r="N6" s="3" t="s">
        <v>0</v>
      </c>
      <c r="O6" s="3" t="s">
        <v>0</v>
      </c>
      <c r="P6" s="3" t="s">
        <v>0</v>
      </c>
    </row>
    <row r="7" spans="1:16" x14ac:dyDescent="0.25">
      <c r="A7" s="3" t="s">
        <v>16</v>
      </c>
      <c r="B7" s="3" t="s">
        <v>17</v>
      </c>
      <c r="C7" s="4">
        <v>3705418.62</v>
      </c>
      <c r="D7" s="4">
        <v>33550.519999999997</v>
      </c>
      <c r="E7" s="4">
        <v>47535.88</v>
      </c>
      <c r="F7" s="4">
        <v>122242.94</v>
      </c>
      <c r="G7" s="4">
        <v>652354.63</v>
      </c>
      <c r="H7" s="4">
        <v>4281803.08</v>
      </c>
      <c r="I7" s="4">
        <v>23460.87</v>
      </c>
      <c r="J7" s="4">
        <v>317826.38</v>
      </c>
      <c r="K7" s="4">
        <v>918258.78</v>
      </c>
      <c r="L7" s="4">
        <v>128825.78</v>
      </c>
      <c r="M7" s="4">
        <v>5212.7299999999996</v>
      </c>
      <c r="N7" s="4">
        <v>101213.32</v>
      </c>
      <c r="O7" s="4">
        <v>11256.14</v>
      </c>
      <c r="P7" s="4">
        <v>10348959.67</v>
      </c>
    </row>
    <row r="8" spans="1:16" x14ac:dyDescent="0.25">
      <c r="A8" s="3" t="s">
        <v>18</v>
      </c>
      <c r="B8" s="3" t="s">
        <v>19</v>
      </c>
      <c r="C8" s="4">
        <v>3314068.9</v>
      </c>
      <c r="D8" s="4">
        <v>14035.39</v>
      </c>
      <c r="E8" s="4">
        <v>0</v>
      </c>
      <c r="F8" s="4">
        <v>40496.22</v>
      </c>
      <c r="G8" s="4">
        <v>333022.5</v>
      </c>
      <c r="H8" s="4">
        <v>2168904.59</v>
      </c>
      <c r="I8" s="4">
        <v>11978.9</v>
      </c>
      <c r="J8" s="4">
        <v>167163.70000000001</v>
      </c>
      <c r="K8" s="4">
        <v>508021.34</v>
      </c>
      <c r="L8" s="4">
        <v>69431.520000000004</v>
      </c>
      <c r="M8" s="4">
        <v>2661.57</v>
      </c>
      <c r="N8" s="4">
        <v>48009.38</v>
      </c>
      <c r="O8" s="4">
        <v>5747.28</v>
      </c>
      <c r="P8" s="4">
        <v>6683541.29</v>
      </c>
    </row>
    <row r="9" spans="1:16" x14ac:dyDescent="0.25">
      <c r="A9" s="3" t="s">
        <v>20</v>
      </c>
      <c r="B9" s="3" t="s">
        <v>21</v>
      </c>
      <c r="C9" s="4">
        <v>391349.72</v>
      </c>
      <c r="D9" s="4">
        <v>19515.13</v>
      </c>
      <c r="E9" s="4">
        <v>47535.88</v>
      </c>
      <c r="F9" s="4">
        <v>81746.720000000001</v>
      </c>
      <c r="G9" s="4">
        <v>319332.13</v>
      </c>
      <c r="H9" s="4">
        <v>2112898.4900000002</v>
      </c>
      <c r="I9" s="4">
        <v>11481.97</v>
      </c>
      <c r="J9" s="4">
        <v>150662.68</v>
      </c>
      <c r="K9" s="4">
        <v>410237.44</v>
      </c>
      <c r="L9" s="4">
        <v>59394.26</v>
      </c>
      <c r="M9" s="4">
        <v>2551.16</v>
      </c>
      <c r="N9" s="4">
        <v>53203.94</v>
      </c>
      <c r="O9" s="4">
        <v>5508.86</v>
      </c>
      <c r="P9" s="4">
        <v>3665418.38</v>
      </c>
    </row>
    <row r="10" spans="1:16" x14ac:dyDescent="0.25">
      <c r="A10" s="3" t="s">
        <v>22</v>
      </c>
      <c r="B10" s="3" t="s">
        <v>23</v>
      </c>
      <c r="C10" s="4">
        <v>2286.61</v>
      </c>
      <c r="D10" s="4">
        <v>5539.71</v>
      </c>
      <c r="E10" s="4">
        <v>1377.06</v>
      </c>
      <c r="F10" s="4">
        <v>49869.43</v>
      </c>
      <c r="G10" s="4">
        <v>108818.78</v>
      </c>
      <c r="H10" s="4">
        <v>913625.42</v>
      </c>
      <c r="I10" s="4">
        <v>24000.78</v>
      </c>
      <c r="J10" s="4">
        <v>98893.04</v>
      </c>
      <c r="K10" s="4">
        <v>355103</v>
      </c>
      <c r="L10" s="4">
        <v>22681.23</v>
      </c>
      <c r="M10" s="4">
        <v>1297.52</v>
      </c>
      <c r="N10" s="4">
        <v>24136.58</v>
      </c>
      <c r="O10" s="4">
        <v>2801.81</v>
      </c>
      <c r="P10" s="4">
        <v>1610430.97</v>
      </c>
    </row>
    <row r="11" spans="1:16" x14ac:dyDescent="0.25">
      <c r="A11" s="3" t="s">
        <v>24</v>
      </c>
      <c r="B11" s="3" t="s">
        <v>25</v>
      </c>
      <c r="C11" s="4">
        <v>3945.28</v>
      </c>
      <c r="D11" s="4">
        <v>18001.04</v>
      </c>
      <c r="E11" s="4">
        <v>0</v>
      </c>
      <c r="F11" s="4">
        <v>304833.52</v>
      </c>
      <c r="G11" s="4">
        <v>214985.5</v>
      </c>
      <c r="H11" s="4">
        <v>1720418.52</v>
      </c>
      <c r="I11" s="4">
        <v>9100</v>
      </c>
      <c r="J11" s="4">
        <v>63159.35</v>
      </c>
      <c r="K11" s="4">
        <v>374571.22</v>
      </c>
      <c r="L11" s="4">
        <v>42064.08</v>
      </c>
      <c r="M11" s="4">
        <v>2021.91</v>
      </c>
      <c r="N11" s="4">
        <v>36725.11</v>
      </c>
      <c r="O11" s="4">
        <v>4366.03</v>
      </c>
      <c r="P11" s="4">
        <v>2794191.56</v>
      </c>
    </row>
    <row r="12" spans="1:16" x14ac:dyDescent="0.25">
      <c r="A12" s="3" t="s">
        <v>26</v>
      </c>
      <c r="B12" s="3" t="s">
        <v>27</v>
      </c>
      <c r="C12" s="4">
        <v>81871.05</v>
      </c>
      <c r="D12" s="4">
        <v>94033.37</v>
      </c>
      <c r="E12" s="4">
        <v>648140.30000000005</v>
      </c>
      <c r="F12" s="4">
        <v>170220.69</v>
      </c>
      <c r="G12" s="4">
        <v>826115.05</v>
      </c>
      <c r="H12" s="4">
        <v>7902389.4000000004</v>
      </c>
      <c r="I12" s="4">
        <v>42991.28</v>
      </c>
      <c r="J12" s="4">
        <v>557640.27</v>
      </c>
      <c r="K12" s="4">
        <v>1046535.09</v>
      </c>
      <c r="L12" s="4">
        <v>175421.28</v>
      </c>
      <c r="M12" s="4">
        <v>9552.16</v>
      </c>
      <c r="N12" s="4">
        <v>224906.72</v>
      </c>
      <c r="O12" s="4">
        <v>20626.509999999998</v>
      </c>
      <c r="P12" s="4">
        <v>11800443.17</v>
      </c>
    </row>
    <row r="13" spans="1:16" x14ac:dyDescent="0.25">
      <c r="A13" s="3" t="s">
        <v>28</v>
      </c>
      <c r="B13" s="3" t="s">
        <v>29</v>
      </c>
      <c r="C13" s="4">
        <v>23379.94</v>
      </c>
      <c r="D13" s="4">
        <v>63575.56</v>
      </c>
      <c r="E13" s="4">
        <v>1073038.01</v>
      </c>
      <c r="F13" s="4">
        <v>312266.95</v>
      </c>
      <c r="G13" s="4">
        <v>718706.3</v>
      </c>
      <c r="H13" s="4">
        <v>6613622.1699999999</v>
      </c>
      <c r="I13" s="4">
        <v>37575.040000000001</v>
      </c>
      <c r="J13" s="4">
        <v>397764.53</v>
      </c>
      <c r="K13" s="4">
        <v>746094.72</v>
      </c>
      <c r="L13" s="4">
        <v>133177.44</v>
      </c>
      <c r="M13" s="4">
        <v>8348.74</v>
      </c>
      <c r="N13" s="4">
        <v>240224.63</v>
      </c>
      <c r="O13" s="4">
        <v>18027.88</v>
      </c>
      <c r="P13" s="4">
        <v>10385801.91</v>
      </c>
    </row>
    <row r="14" spans="1:16" x14ac:dyDescent="0.25">
      <c r="A14" s="3" t="s">
        <v>30</v>
      </c>
      <c r="B14" s="3" t="s">
        <v>31</v>
      </c>
      <c r="C14" s="4">
        <v>96247.7</v>
      </c>
      <c r="D14" s="4">
        <v>40224.9</v>
      </c>
      <c r="E14" s="4">
        <v>944683.49</v>
      </c>
      <c r="F14" s="4">
        <v>250383.04</v>
      </c>
      <c r="G14" s="4">
        <v>565605.86</v>
      </c>
      <c r="H14" s="4">
        <v>2681770.1</v>
      </c>
      <c r="I14" s="4">
        <v>13699.49</v>
      </c>
      <c r="J14" s="4">
        <v>145971.6</v>
      </c>
      <c r="K14" s="4">
        <v>326135.99</v>
      </c>
      <c r="L14" s="4">
        <v>90648.67</v>
      </c>
      <c r="M14" s="4">
        <v>3043.87</v>
      </c>
      <c r="N14" s="4">
        <v>62749.07</v>
      </c>
      <c r="O14" s="4">
        <v>6572.79</v>
      </c>
      <c r="P14" s="4">
        <v>5227736.57</v>
      </c>
    </row>
    <row r="15" spans="1:16" x14ac:dyDescent="0.25">
      <c r="A15" s="3" t="s">
        <v>32</v>
      </c>
      <c r="B15" s="3" t="s">
        <v>33</v>
      </c>
      <c r="C15" s="4">
        <v>85978.51</v>
      </c>
      <c r="D15" s="4">
        <v>23354.63</v>
      </c>
      <c r="E15" s="4">
        <v>885337.07</v>
      </c>
      <c r="F15" s="4">
        <v>209240.43</v>
      </c>
      <c r="G15" s="4">
        <v>415128.08</v>
      </c>
      <c r="H15" s="4">
        <v>1477252.68</v>
      </c>
      <c r="I15" s="4">
        <v>7549.93</v>
      </c>
      <c r="J15" s="4">
        <v>87734.98</v>
      </c>
      <c r="K15" s="4">
        <v>196551.08</v>
      </c>
      <c r="L15" s="4">
        <v>54294.96</v>
      </c>
      <c r="M15" s="4">
        <v>1677.51</v>
      </c>
      <c r="N15" s="4">
        <v>32848.949999999997</v>
      </c>
      <c r="O15" s="4">
        <v>3622.33</v>
      </c>
      <c r="P15" s="4">
        <v>3480571.14</v>
      </c>
    </row>
    <row r="16" spans="1:16" x14ac:dyDescent="0.25">
      <c r="A16" s="3" t="s">
        <v>34</v>
      </c>
      <c r="B16" s="3" t="s">
        <v>35</v>
      </c>
      <c r="C16" s="4">
        <v>5187.3999999999996</v>
      </c>
      <c r="D16" s="4">
        <v>13506.99</v>
      </c>
      <c r="E16" s="4">
        <v>871028.04</v>
      </c>
      <c r="F16" s="4">
        <v>106462.45</v>
      </c>
      <c r="G16" s="4">
        <v>244047.62</v>
      </c>
      <c r="H16" s="4">
        <v>184601.92</v>
      </c>
      <c r="I16" s="4">
        <v>1290.5</v>
      </c>
      <c r="J16" s="4">
        <v>8931.98</v>
      </c>
      <c r="K16" s="4">
        <v>112868.83</v>
      </c>
      <c r="L16" s="4">
        <v>8492.9500000000007</v>
      </c>
      <c r="M16" s="4">
        <v>286.74</v>
      </c>
      <c r="N16" s="4">
        <v>5171.12</v>
      </c>
      <c r="O16" s="4">
        <v>619.16</v>
      </c>
      <c r="P16" s="4">
        <v>1562495.7</v>
      </c>
    </row>
    <row r="17" spans="1:16" x14ac:dyDescent="0.25">
      <c r="A17" s="3" t="s">
        <v>36</v>
      </c>
      <c r="B17" s="3" t="s">
        <v>37</v>
      </c>
      <c r="C17" s="4">
        <v>10360.68</v>
      </c>
      <c r="D17" s="4">
        <v>1491.37</v>
      </c>
      <c r="E17" s="4">
        <v>0</v>
      </c>
      <c r="F17" s="4">
        <v>1117.26</v>
      </c>
      <c r="G17" s="4">
        <v>20518.2</v>
      </c>
      <c r="H17" s="4">
        <v>111502</v>
      </c>
      <c r="I17" s="4">
        <v>498.89</v>
      </c>
      <c r="J17" s="4">
        <v>3339.66</v>
      </c>
      <c r="K17" s="4">
        <v>3606.23</v>
      </c>
      <c r="L17" s="4">
        <v>3654.22</v>
      </c>
      <c r="M17" s="4">
        <v>110.85</v>
      </c>
      <c r="N17" s="4">
        <v>2001.15</v>
      </c>
      <c r="O17" s="4">
        <v>239.36</v>
      </c>
      <c r="P17" s="4">
        <v>158439.87</v>
      </c>
    </row>
    <row r="18" spans="1:16" x14ac:dyDescent="0.25">
      <c r="A18" s="3" t="s">
        <v>38</v>
      </c>
      <c r="B18" s="3" t="s">
        <v>39</v>
      </c>
      <c r="C18" s="4">
        <v>70430.429999999993</v>
      </c>
      <c r="D18" s="4">
        <v>8356.27</v>
      </c>
      <c r="E18" s="4">
        <v>14309.03</v>
      </c>
      <c r="F18" s="4">
        <v>101660.72</v>
      </c>
      <c r="G18" s="4">
        <v>150562.26</v>
      </c>
      <c r="H18" s="4">
        <v>1181148.76</v>
      </c>
      <c r="I18" s="4">
        <v>5760.54</v>
      </c>
      <c r="J18" s="4">
        <v>75463.34</v>
      </c>
      <c r="K18" s="4">
        <v>80076.02</v>
      </c>
      <c r="L18" s="4">
        <v>42147.79</v>
      </c>
      <c r="M18" s="4">
        <v>1279.92</v>
      </c>
      <c r="N18" s="4">
        <v>25676.68</v>
      </c>
      <c r="O18" s="4">
        <v>2763.81</v>
      </c>
      <c r="P18" s="4">
        <v>1759635.57</v>
      </c>
    </row>
    <row r="19" spans="1:16" x14ac:dyDescent="0.25">
      <c r="A19" s="3" t="s">
        <v>40</v>
      </c>
      <c r="B19" s="3" t="s">
        <v>41</v>
      </c>
      <c r="C19" s="4">
        <v>10269.19</v>
      </c>
      <c r="D19" s="4">
        <v>16870.27</v>
      </c>
      <c r="E19" s="4">
        <v>59346.42</v>
      </c>
      <c r="F19" s="4">
        <v>41142.61</v>
      </c>
      <c r="G19" s="4">
        <v>150477.78</v>
      </c>
      <c r="H19" s="4">
        <v>1204517.42</v>
      </c>
      <c r="I19" s="4">
        <v>6149.56</v>
      </c>
      <c r="J19" s="4">
        <v>58236.62</v>
      </c>
      <c r="K19" s="4">
        <v>129584.91</v>
      </c>
      <c r="L19" s="4">
        <v>36353.71</v>
      </c>
      <c r="M19" s="4">
        <v>1366.36</v>
      </c>
      <c r="N19" s="4">
        <v>29900.12</v>
      </c>
      <c r="O19" s="4">
        <v>2950.46</v>
      </c>
      <c r="P19" s="4">
        <v>1747165.43</v>
      </c>
    </row>
    <row r="20" spans="1:16" x14ac:dyDescent="0.25">
      <c r="A20" s="3" t="s">
        <v>42</v>
      </c>
      <c r="B20" s="3" t="s">
        <v>43</v>
      </c>
      <c r="C20" s="4">
        <v>10269.19</v>
      </c>
      <c r="D20" s="4">
        <v>16870.27</v>
      </c>
      <c r="E20" s="4">
        <v>59346.42</v>
      </c>
      <c r="F20" s="4">
        <v>41142.61</v>
      </c>
      <c r="G20" s="4">
        <v>150477.78</v>
      </c>
      <c r="H20" s="4">
        <v>1204517.42</v>
      </c>
      <c r="I20" s="4">
        <v>6149.56</v>
      </c>
      <c r="J20" s="4">
        <v>58236.62</v>
      </c>
      <c r="K20" s="4">
        <v>129584.91</v>
      </c>
      <c r="L20" s="4">
        <v>36353.71</v>
      </c>
      <c r="M20" s="4">
        <v>1366.36</v>
      </c>
      <c r="N20" s="4">
        <v>29900.12</v>
      </c>
      <c r="O20" s="4">
        <v>2950.46</v>
      </c>
      <c r="P20" s="4">
        <v>1747165.43</v>
      </c>
    </row>
    <row r="21" spans="1:16" x14ac:dyDescent="0.25">
      <c r="A21" s="3" t="s">
        <v>44</v>
      </c>
      <c r="B21" s="3" t="s">
        <v>45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</row>
    <row r="22" spans="1:16" x14ac:dyDescent="0.25">
      <c r="A22" s="3" t="s">
        <v>46</v>
      </c>
      <c r="B22" s="3" t="s">
        <v>47</v>
      </c>
      <c r="C22" s="4">
        <v>2114.48</v>
      </c>
      <c r="D22" s="4">
        <v>36923.519999999997</v>
      </c>
      <c r="E22" s="4">
        <v>14819.24</v>
      </c>
      <c r="F22" s="4">
        <v>19639.849999999999</v>
      </c>
      <c r="G22" s="4">
        <v>466436.2</v>
      </c>
      <c r="H22" s="4">
        <v>908466.64</v>
      </c>
      <c r="I22" s="4">
        <v>6421.9</v>
      </c>
      <c r="J22" s="4">
        <v>65948.02</v>
      </c>
      <c r="K22" s="4">
        <v>525893.59</v>
      </c>
      <c r="L22" s="4">
        <v>88325.69</v>
      </c>
      <c r="M22" s="4">
        <v>1426.87</v>
      </c>
      <c r="N22" s="4">
        <v>94576.02</v>
      </c>
      <c r="O22" s="4">
        <v>3081.12</v>
      </c>
      <c r="P22" s="4">
        <v>2234073.14</v>
      </c>
    </row>
    <row r="23" spans="1:16" x14ac:dyDescent="0.25">
      <c r="A23" s="3" t="s">
        <v>48</v>
      </c>
      <c r="B23" s="3" t="s">
        <v>49</v>
      </c>
      <c r="C23" s="4">
        <v>273.58999999999997</v>
      </c>
      <c r="D23" s="4">
        <v>4778.28</v>
      </c>
      <c r="E23" s="4">
        <v>1917.78</v>
      </c>
      <c r="F23" s="4">
        <v>718459.46</v>
      </c>
      <c r="G23" s="4">
        <v>60362.07</v>
      </c>
      <c r="H23" s="4">
        <v>117566.22</v>
      </c>
      <c r="I23" s="4">
        <v>831.07</v>
      </c>
      <c r="J23" s="4">
        <v>8534.4500000000007</v>
      </c>
      <c r="K23" s="4">
        <v>68056.84</v>
      </c>
      <c r="L23" s="4">
        <v>11430.29</v>
      </c>
      <c r="M23" s="4">
        <v>184.65</v>
      </c>
      <c r="N23" s="4">
        <v>12239.26</v>
      </c>
      <c r="O23" s="4">
        <v>398.73</v>
      </c>
      <c r="P23" s="4">
        <v>1005032.69</v>
      </c>
    </row>
    <row r="24" spans="1:16" s="9" customFormat="1" x14ac:dyDescent="0.25">
      <c r="A24" s="6">
        <v>19999</v>
      </c>
      <c r="B24" s="7" t="s">
        <v>50</v>
      </c>
      <c r="C24" s="8">
        <v>3915537.27</v>
      </c>
      <c r="D24" s="8">
        <v>296626.90000000002</v>
      </c>
      <c r="E24" s="8">
        <v>2731511.76</v>
      </c>
      <c r="F24" s="8">
        <v>1947915.88</v>
      </c>
      <c r="G24" s="8">
        <v>3613384.39</v>
      </c>
      <c r="H24" s="8">
        <v>25139661.550000001</v>
      </c>
      <c r="I24" s="8">
        <v>158080.43</v>
      </c>
      <c r="J24" s="8">
        <v>1655737.64</v>
      </c>
      <c r="K24" s="8">
        <v>4360649.2300000004</v>
      </c>
      <c r="L24" s="8">
        <v>692574.46</v>
      </c>
      <c r="M24" s="8">
        <v>31088.45</v>
      </c>
      <c r="N24" s="8">
        <v>796770.71</v>
      </c>
      <c r="O24" s="8">
        <v>67131.009999999995</v>
      </c>
      <c r="P24" s="8">
        <v>45406669.68</v>
      </c>
    </row>
    <row r="25" spans="1:16" x14ac:dyDescent="0.25">
      <c r="A25" s="3" t="s">
        <v>0</v>
      </c>
      <c r="B25" s="3" t="s">
        <v>0</v>
      </c>
      <c r="C25" s="5" t="s">
        <v>0</v>
      </c>
      <c r="D25" s="5" t="s">
        <v>0</v>
      </c>
      <c r="E25" s="5" t="s">
        <v>0</v>
      </c>
      <c r="F25" s="5" t="s">
        <v>0</v>
      </c>
      <c r="G25" s="5" t="s">
        <v>0</v>
      </c>
      <c r="H25" s="5" t="s">
        <v>0</v>
      </c>
      <c r="I25" s="5" t="s">
        <v>0</v>
      </c>
      <c r="J25" s="5" t="s">
        <v>0</v>
      </c>
      <c r="K25" s="5" t="s">
        <v>0</v>
      </c>
      <c r="L25" s="5" t="s">
        <v>0</v>
      </c>
      <c r="M25" s="5" t="s">
        <v>0</v>
      </c>
      <c r="N25" s="5" t="s">
        <v>0</v>
      </c>
      <c r="O25" s="5" t="s">
        <v>0</v>
      </c>
      <c r="P25" s="5" t="s">
        <v>0</v>
      </c>
    </row>
    <row r="26" spans="1:16" x14ac:dyDescent="0.25">
      <c r="A26" s="3" t="s">
        <v>51</v>
      </c>
      <c r="B26" s="3" t="s">
        <v>52</v>
      </c>
      <c r="C26" s="4">
        <v>472604.33</v>
      </c>
      <c r="D26" s="4">
        <v>213270.08</v>
      </c>
      <c r="E26" s="4">
        <v>43538372.469999999</v>
      </c>
      <c r="F26" s="4">
        <v>672856.58</v>
      </c>
      <c r="G26" s="4">
        <v>2466391.2200000002</v>
      </c>
      <c r="H26" s="4">
        <v>6470543.6500000004</v>
      </c>
      <c r="I26" s="4">
        <v>228264.71</v>
      </c>
      <c r="J26" s="4">
        <v>1911957.02</v>
      </c>
      <c r="K26" s="4">
        <v>2523737.67</v>
      </c>
      <c r="L26" s="4">
        <v>654848.59</v>
      </c>
      <c r="M26" s="4">
        <v>50717.77</v>
      </c>
      <c r="N26" s="4">
        <v>939826.43</v>
      </c>
      <c r="O26" s="4">
        <v>109517.63</v>
      </c>
      <c r="P26" s="4">
        <v>60252908.149999999</v>
      </c>
    </row>
    <row r="27" spans="1:16" x14ac:dyDescent="0.25">
      <c r="A27" s="3" t="s">
        <v>53</v>
      </c>
      <c r="B27" s="3" t="s">
        <v>54</v>
      </c>
      <c r="C27" s="4">
        <v>31636.22</v>
      </c>
      <c r="D27" s="4">
        <v>73261.22</v>
      </c>
      <c r="E27" s="4">
        <v>36264297.969999999</v>
      </c>
      <c r="F27" s="4">
        <v>330213.83</v>
      </c>
      <c r="G27" s="4">
        <v>1389466.68</v>
      </c>
      <c r="H27" s="4">
        <v>1358455.93</v>
      </c>
      <c r="I27" s="4">
        <v>168423.08</v>
      </c>
      <c r="J27" s="4">
        <v>1131253.04</v>
      </c>
      <c r="K27" s="4">
        <v>1470002.96</v>
      </c>
      <c r="L27" s="4">
        <v>371158.54</v>
      </c>
      <c r="M27" s="4">
        <v>37421.660000000003</v>
      </c>
      <c r="N27" s="4">
        <v>681429.87</v>
      </c>
      <c r="O27" s="4">
        <v>80806.600000000006</v>
      </c>
      <c r="P27" s="4">
        <v>43387827.600000001</v>
      </c>
    </row>
    <row r="28" spans="1:16" x14ac:dyDescent="0.25">
      <c r="A28" s="3" t="s">
        <v>55</v>
      </c>
      <c r="B28" s="3" t="s">
        <v>56</v>
      </c>
      <c r="C28" s="4">
        <v>30468.89</v>
      </c>
      <c r="D28" s="4">
        <v>70282.7</v>
      </c>
      <c r="E28" s="4">
        <v>34431632.149999999</v>
      </c>
      <c r="F28" s="4">
        <v>314007.82</v>
      </c>
      <c r="G28" s="4">
        <v>1323196.19</v>
      </c>
      <c r="H28" s="4">
        <v>1292108.67</v>
      </c>
      <c r="I28" s="4">
        <v>159909.29</v>
      </c>
      <c r="J28" s="4">
        <v>1074203.57</v>
      </c>
      <c r="K28" s="4">
        <v>1404715.4</v>
      </c>
      <c r="L28" s="4">
        <v>353059.12</v>
      </c>
      <c r="M28" s="4">
        <v>35529.99</v>
      </c>
      <c r="N28" s="4">
        <v>647217.69999999995</v>
      </c>
      <c r="O28" s="4">
        <v>76721.83</v>
      </c>
      <c r="P28" s="4">
        <v>41213053.32</v>
      </c>
    </row>
    <row r="29" spans="1:16" x14ac:dyDescent="0.25">
      <c r="A29" s="3" t="s">
        <v>57</v>
      </c>
      <c r="B29" s="3" t="s">
        <v>58</v>
      </c>
      <c r="C29" s="4">
        <v>500.48</v>
      </c>
      <c r="D29" s="4">
        <v>1299.5</v>
      </c>
      <c r="E29" s="4">
        <v>826536.14</v>
      </c>
      <c r="F29" s="4">
        <v>7274.12</v>
      </c>
      <c r="G29" s="4">
        <v>29629.54</v>
      </c>
      <c r="H29" s="4">
        <v>29761.040000000001</v>
      </c>
      <c r="I29" s="4">
        <v>3836.55</v>
      </c>
      <c r="J29" s="4">
        <v>25700.080000000002</v>
      </c>
      <c r="K29" s="4">
        <v>28888.799999999999</v>
      </c>
      <c r="L29" s="4">
        <v>8116.86</v>
      </c>
      <c r="M29" s="4">
        <v>852.44</v>
      </c>
      <c r="N29" s="4">
        <v>15403.1</v>
      </c>
      <c r="O29" s="4">
        <v>1840.71</v>
      </c>
      <c r="P29" s="4">
        <v>979639.36</v>
      </c>
    </row>
    <row r="30" spans="1:16" x14ac:dyDescent="0.25">
      <c r="A30" s="3" t="s">
        <v>59</v>
      </c>
      <c r="B30" s="3" t="s">
        <v>60</v>
      </c>
      <c r="C30" s="4">
        <v>237.95</v>
      </c>
      <c r="D30" s="4">
        <v>572.83000000000004</v>
      </c>
      <c r="E30" s="4">
        <v>310882.45</v>
      </c>
      <c r="F30" s="4">
        <v>2802.68</v>
      </c>
      <c r="G30" s="4">
        <v>11640.24</v>
      </c>
      <c r="H30" s="4">
        <v>11503.91</v>
      </c>
      <c r="I30" s="4">
        <v>1449.14</v>
      </c>
      <c r="J30" s="4">
        <v>9722.74</v>
      </c>
      <c r="K30" s="4">
        <v>11931.7</v>
      </c>
      <c r="L30" s="4">
        <v>3140.95</v>
      </c>
      <c r="M30" s="4">
        <v>321.98</v>
      </c>
      <c r="N30" s="4">
        <v>5844.65</v>
      </c>
      <c r="O30" s="4">
        <v>695.27</v>
      </c>
      <c r="P30" s="4">
        <v>370746.49</v>
      </c>
    </row>
    <row r="31" spans="1:16" x14ac:dyDescent="0.25">
      <c r="A31" s="3" t="s">
        <v>61</v>
      </c>
      <c r="B31" s="3" t="s">
        <v>62</v>
      </c>
      <c r="C31" s="4">
        <v>411.27</v>
      </c>
      <c r="D31" s="4">
        <v>1060.71</v>
      </c>
      <c r="E31" s="4">
        <v>666465.59</v>
      </c>
      <c r="F31" s="4">
        <v>5875.64</v>
      </c>
      <c r="G31" s="4">
        <v>23967.78</v>
      </c>
      <c r="H31" s="4">
        <v>24045.32</v>
      </c>
      <c r="I31" s="4">
        <v>3094.49</v>
      </c>
      <c r="J31" s="4">
        <v>20731.63</v>
      </c>
      <c r="K31" s="4">
        <v>23458.74</v>
      </c>
      <c r="L31" s="4">
        <v>6558.6</v>
      </c>
      <c r="M31" s="4">
        <v>687.56</v>
      </c>
      <c r="N31" s="4">
        <v>12427.98</v>
      </c>
      <c r="O31" s="4">
        <v>1484.69</v>
      </c>
      <c r="P31" s="4">
        <v>790270</v>
      </c>
    </row>
    <row r="32" spans="1:16" x14ac:dyDescent="0.25">
      <c r="A32" s="3" t="s">
        <v>63</v>
      </c>
      <c r="B32" s="3" t="s">
        <v>64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</row>
    <row r="33" spans="1:16" x14ac:dyDescent="0.25">
      <c r="A33" s="3" t="s">
        <v>65</v>
      </c>
      <c r="B33" s="3" t="s">
        <v>66</v>
      </c>
      <c r="C33" s="4">
        <v>17.63</v>
      </c>
      <c r="D33" s="4">
        <v>45.48</v>
      </c>
      <c r="E33" s="4">
        <v>28781.64</v>
      </c>
      <c r="F33" s="4">
        <v>253.57</v>
      </c>
      <c r="G33" s="4">
        <v>1032.93</v>
      </c>
      <c r="H33" s="4">
        <v>1036.99</v>
      </c>
      <c r="I33" s="4">
        <v>133.61000000000001</v>
      </c>
      <c r="J33" s="4">
        <v>895.02</v>
      </c>
      <c r="K33" s="4">
        <v>1008.32</v>
      </c>
      <c r="L33" s="4">
        <v>283.01</v>
      </c>
      <c r="M33" s="4">
        <v>29.69</v>
      </c>
      <c r="N33" s="4">
        <v>536.44000000000005</v>
      </c>
      <c r="O33" s="4">
        <v>64.099999999999994</v>
      </c>
      <c r="P33" s="4">
        <v>34118.43</v>
      </c>
    </row>
    <row r="34" spans="1:16" x14ac:dyDescent="0.25">
      <c r="A34" s="3" t="s">
        <v>67</v>
      </c>
      <c r="B34" s="3" t="s">
        <v>68</v>
      </c>
      <c r="C34" s="4">
        <v>6365.21</v>
      </c>
      <c r="D34" s="4">
        <v>14734.45</v>
      </c>
      <c r="E34" s="4">
        <v>7237616.1900000004</v>
      </c>
      <c r="F34" s="4">
        <v>66355.39</v>
      </c>
      <c r="G34" s="4">
        <v>279249.42</v>
      </c>
      <c r="H34" s="4">
        <v>272984.09000000003</v>
      </c>
      <c r="I34" s="4">
        <v>33838.949999999997</v>
      </c>
      <c r="J34" s="4">
        <v>227290.03</v>
      </c>
      <c r="K34" s="4">
        <v>295534.28000000003</v>
      </c>
      <c r="L34" s="4">
        <v>74585.42</v>
      </c>
      <c r="M34" s="4">
        <v>7518.62</v>
      </c>
      <c r="N34" s="4">
        <v>136915.31</v>
      </c>
      <c r="O34" s="4">
        <v>16235.37</v>
      </c>
      <c r="P34" s="4">
        <v>8669222.7300000004</v>
      </c>
    </row>
    <row r="35" spans="1:16" x14ac:dyDescent="0.25">
      <c r="A35" s="3" t="s">
        <v>69</v>
      </c>
      <c r="B35" s="3" t="s">
        <v>70</v>
      </c>
      <c r="C35" s="4">
        <v>6332.55</v>
      </c>
      <c r="D35" s="4">
        <v>14652.86</v>
      </c>
      <c r="E35" s="4">
        <v>7189456.9199999999</v>
      </c>
      <c r="F35" s="4">
        <v>65926.94</v>
      </c>
      <c r="G35" s="4">
        <v>277488.19</v>
      </c>
      <c r="H35" s="4">
        <v>271228.58</v>
      </c>
      <c r="I35" s="4">
        <v>33614.99</v>
      </c>
      <c r="J35" s="4">
        <v>225788.7</v>
      </c>
      <c r="K35" s="4">
        <v>293777.63</v>
      </c>
      <c r="L35" s="4">
        <v>74106.39</v>
      </c>
      <c r="M35" s="4">
        <v>7468.86</v>
      </c>
      <c r="N35" s="4">
        <v>136014.26999999999</v>
      </c>
      <c r="O35" s="4">
        <v>16127.92</v>
      </c>
      <c r="P35" s="4">
        <v>8611984.8000000007</v>
      </c>
    </row>
    <row r="36" spans="1:16" x14ac:dyDescent="0.25">
      <c r="A36" s="3" t="s">
        <v>71</v>
      </c>
      <c r="B36" s="3" t="s">
        <v>72</v>
      </c>
      <c r="C36" s="4">
        <v>13.67</v>
      </c>
      <c r="D36" s="4">
        <v>35.380000000000003</v>
      </c>
      <c r="E36" s="4">
        <v>22463.77</v>
      </c>
      <c r="F36" s="4">
        <v>197.74</v>
      </c>
      <c r="G36" s="4">
        <v>805.83</v>
      </c>
      <c r="H36" s="4">
        <v>809.28</v>
      </c>
      <c r="I36" s="4">
        <v>104.28</v>
      </c>
      <c r="J36" s="4">
        <v>698.53</v>
      </c>
      <c r="K36" s="4">
        <v>786.48</v>
      </c>
      <c r="L36" s="4">
        <v>220.59</v>
      </c>
      <c r="M36" s="4">
        <v>23.17</v>
      </c>
      <c r="N36" s="4">
        <v>418.68</v>
      </c>
      <c r="O36" s="4">
        <v>50.03</v>
      </c>
      <c r="P36" s="4">
        <v>26627.43</v>
      </c>
    </row>
    <row r="37" spans="1:16" x14ac:dyDescent="0.25">
      <c r="A37" s="3" t="s">
        <v>73</v>
      </c>
      <c r="B37" s="3" t="s">
        <v>74</v>
      </c>
      <c r="C37" s="4">
        <v>18.989999999999998</v>
      </c>
      <c r="D37" s="4">
        <v>46.21</v>
      </c>
      <c r="E37" s="4">
        <v>25695.5</v>
      </c>
      <c r="F37" s="4">
        <v>230.71</v>
      </c>
      <c r="G37" s="4">
        <v>955.4</v>
      </c>
      <c r="H37" s="4">
        <v>946.23</v>
      </c>
      <c r="I37" s="4">
        <v>119.68</v>
      </c>
      <c r="J37" s="4">
        <v>802.8</v>
      </c>
      <c r="K37" s="4">
        <v>970.17</v>
      </c>
      <c r="L37" s="4">
        <v>258.44</v>
      </c>
      <c r="M37" s="4">
        <v>26.59</v>
      </c>
      <c r="N37" s="4">
        <v>482.36</v>
      </c>
      <c r="O37" s="4">
        <v>57.42</v>
      </c>
      <c r="P37" s="4">
        <v>30610.5</v>
      </c>
    </row>
    <row r="38" spans="1:16" x14ac:dyDescent="0.25">
      <c r="A38" s="3" t="s">
        <v>75</v>
      </c>
      <c r="B38" s="3" t="s">
        <v>76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</row>
    <row r="39" spans="1:16" x14ac:dyDescent="0.25">
      <c r="A39" s="3" t="s">
        <v>77</v>
      </c>
      <c r="B39" s="3" t="s">
        <v>78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</row>
    <row r="40" spans="1:16" x14ac:dyDescent="0.25">
      <c r="A40" s="3" t="s">
        <v>79</v>
      </c>
      <c r="B40" s="3" t="s">
        <v>80</v>
      </c>
      <c r="C40" s="4">
        <v>434602.9</v>
      </c>
      <c r="D40" s="4">
        <v>125274.41</v>
      </c>
      <c r="E40" s="4">
        <v>36458.31</v>
      </c>
      <c r="F40" s="4">
        <v>276287.35999999999</v>
      </c>
      <c r="G40" s="4">
        <v>797675.12</v>
      </c>
      <c r="H40" s="4">
        <v>4839103.63</v>
      </c>
      <c r="I40" s="4">
        <v>26002.68</v>
      </c>
      <c r="J40" s="4">
        <v>553413.94999999995</v>
      </c>
      <c r="K40" s="4">
        <v>758200.43</v>
      </c>
      <c r="L40" s="4">
        <v>209104.63</v>
      </c>
      <c r="M40" s="4">
        <v>5777.49</v>
      </c>
      <c r="N40" s="4">
        <v>121481.25</v>
      </c>
      <c r="O40" s="4">
        <v>12475.66</v>
      </c>
      <c r="P40" s="4">
        <v>8195857.8200000003</v>
      </c>
    </row>
    <row r="41" spans="1:16" x14ac:dyDescent="0.25">
      <c r="A41" s="3" t="s">
        <v>81</v>
      </c>
      <c r="B41" s="3" t="s">
        <v>82</v>
      </c>
      <c r="C41" s="4">
        <v>418222.98</v>
      </c>
      <c r="D41" s="4">
        <v>103127.62</v>
      </c>
      <c r="E41" s="4">
        <v>31943.57</v>
      </c>
      <c r="F41" s="4">
        <v>233596.39</v>
      </c>
      <c r="G41" s="4">
        <v>632900.62</v>
      </c>
      <c r="H41" s="4">
        <v>4320007.8099999996</v>
      </c>
      <c r="I41" s="4">
        <v>22281.51</v>
      </c>
      <c r="J41" s="4">
        <v>275603.03999999998</v>
      </c>
      <c r="K41" s="4">
        <v>674179.96</v>
      </c>
      <c r="L41" s="4">
        <v>179795.78</v>
      </c>
      <c r="M41" s="4">
        <v>4950.6899999999996</v>
      </c>
      <c r="N41" s="4">
        <v>104137.29</v>
      </c>
      <c r="O41" s="4">
        <v>10690.3</v>
      </c>
      <c r="P41" s="4">
        <v>7011437.5599999996</v>
      </c>
    </row>
    <row r="42" spans="1:16" x14ac:dyDescent="0.25">
      <c r="A42" s="3" t="s">
        <v>83</v>
      </c>
      <c r="B42" s="3" t="s">
        <v>84</v>
      </c>
      <c r="C42" s="4">
        <v>16379.92</v>
      </c>
      <c r="D42" s="4">
        <v>22146.79</v>
      </c>
      <c r="E42" s="4">
        <v>4514.74</v>
      </c>
      <c r="F42" s="4">
        <v>42690.97</v>
      </c>
      <c r="G42" s="4">
        <v>164774.5</v>
      </c>
      <c r="H42" s="4">
        <v>519095.82</v>
      </c>
      <c r="I42" s="4">
        <v>3721.17</v>
      </c>
      <c r="J42" s="4">
        <v>277810.90999999997</v>
      </c>
      <c r="K42" s="4">
        <v>84020.47</v>
      </c>
      <c r="L42" s="4">
        <v>29308.85</v>
      </c>
      <c r="M42" s="4">
        <v>826.8</v>
      </c>
      <c r="N42" s="4">
        <v>17343.96</v>
      </c>
      <c r="O42" s="4">
        <v>1785.36</v>
      </c>
      <c r="P42" s="4">
        <v>1184420.26</v>
      </c>
    </row>
    <row r="43" spans="1:16" x14ac:dyDescent="0.25">
      <c r="A43" s="3" t="s">
        <v>85</v>
      </c>
      <c r="B43" s="3" t="s">
        <v>86</v>
      </c>
      <c r="C43" s="4">
        <v>3845.69</v>
      </c>
      <c r="D43" s="4">
        <v>10219.530000000001</v>
      </c>
      <c r="E43" s="4">
        <v>4214820.46</v>
      </c>
      <c r="F43" s="4">
        <v>40402.17</v>
      </c>
      <c r="G43" s="4">
        <v>615130.13</v>
      </c>
      <c r="H43" s="4">
        <v>166187.28</v>
      </c>
      <c r="I43" s="4">
        <v>20623.16</v>
      </c>
      <c r="J43" s="4">
        <v>138511.29</v>
      </c>
      <c r="K43" s="4">
        <v>264228.84999999998</v>
      </c>
      <c r="L43" s="4">
        <v>47664.29</v>
      </c>
      <c r="M43" s="4">
        <v>4582.2299999999996</v>
      </c>
      <c r="N43" s="4">
        <v>195661.55</v>
      </c>
      <c r="O43" s="4">
        <v>9894.65</v>
      </c>
      <c r="P43" s="4">
        <v>5731771.2800000003</v>
      </c>
    </row>
    <row r="44" spans="1:16" x14ac:dyDescent="0.25">
      <c r="A44" s="3" t="s">
        <v>87</v>
      </c>
      <c r="B44" s="3" t="s">
        <v>88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</row>
    <row r="45" spans="1:16" x14ac:dyDescent="0.25">
      <c r="A45" s="3" t="s">
        <v>89</v>
      </c>
      <c r="B45" s="3" t="s">
        <v>90</v>
      </c>
      <c r="C45" s="4">
        <v>147835.78</v>
      </c>
      <c r="D45" s="4">
        <v>362796.6</v>
      </c>
      <c r="E45" s="4">
        <v>10858718.67</v>
      </c>
      <c r="F45" s="4">
        <v>913550.28</v>
      </c>
      <c r="G45" s="4">
        <v>2909871.16</v>
      </c>
      <c r="H45" s="4">
        <v>9836611.5800000001</v>
      </c>
      <c r="I45" s="4">
        <v>260007.12</v>
      </c>
      <c r="J45" s="4">
        <v>646011.43000000005</v>
      </c>
      <c r="K45" s="4">
        <v>739092.58</v>
      </c>
      <c r="L45" s="4">
        <v>881460.74</v>
      </c>
      <c r="M45" s="4">
        <v>15668.67</v>
      </c>
      <c r="N45" s="4">
        <v>617864.18999999994</v>
      </c>
      <c r="O45" s="4">
        <v>33834.22</v>
      </c>
      <c r="P45" s="4">
        <v>28223323.02</v>
      </c>
    </row>
    <row r="46" spans="1:16" x14ac:dyDescent="0.25">
      <c r="A46" s="3" t="s">
        <v>91</v>
      </c>
      <c r="B46" s="3" t="s">
        <v>92</v>
      </c>
      <c r="C46" s="4">
        <v>55461757.740000002</v>
      </c>
      <c r="D46" s="4">
        <v>41235.94</v>
      </c>
      <c r="E46" s="4">
        <v>88958446.170000002</v>
      </c>
      <c r="F46" s="4">
        <v>1298299.28</v>
      </c>
      <c r="G46" s="4">
        <v>1297782.02</v>
      </c>
      <c r="H46" s="4">
        <v>1848359.84</v>
      </c>
      <c r="I46" s="4">
        <v>14404.68</v>
      </c>
      <c r="J46" s="4">
        <v>751032.36</v>
      </c>
      <c r="K46" s="4">
        <v>756194.76</v>
      </c>
      <c r="L46" s="4">
        <v>227764</v>
      </c>
      <c r="M46" s="4">
        <v>3142.2</v>
      </c>
      <c r="N46" s="4">
        <v>142724.35</v>
      </c>
      <c r="O46" s="4">
        <v>6785.12</v>
      </c>
      <c r="P46" s="4">
        <v>150807928.46000001</v>
      </c>
    </row>
    <row r="47" spans="1:16" x14ac:dyDescent="0.25">
      <c r="A47" s="3" t="s">
        <v>93</v>
      </c>
      <c r="B47" s="3" t="s">
        <v>94</v>
      </c>
      <c r="C47" s="4">
        <v>1476196.9</v>
      </c>
      <c r="D47" s="4">
        <v>2918.53</v>
      </c>
      <c r="E47" s="4">
        <v>50874947.619999997</v>
      </c>
      <c r="F47" s="4">
        <v>5781.71</v>
      </c>
      <c r="G47" s="4">
        <v>181071.44</v>
      </c>
      <c r="H47" s="4">
        <v>498753.56</v>
      </c>
      <c r="I47" s="4">
        <v>3075.31</v>
      </c>
      <c r="J47" s="4">
        <v>20586.87</v>
      </c>
      <c r="K47" s="4">
        <v>210827.05</v>
      </c>
      <c r="L47" s="4">
        <v>17140.759999999998</v>
      </c>
      <c r="M47" s="4">
        <v>683.3</v>
      </c>
      <c r="N47" s="4">
        <v>96581.84</v>
      </c>
      <c r="O47" s="4">
        <v>1475.48</v>
      </c>
      <c r="P47" s="4">
        <v>53390040.369999997</v>
      </c>
    </row>
    <row r="48" spans="1:16" x14ac:dyDescent="0.25">
      <c r="A48" s="3" t="s">
        <v>95</v>
      </c>
      <c r="B48" s="3" t="s">
        <v>96</v>
      </c>
      <c r="C48" s="4">
        <v>32236590.300000001</v>
      </c>
      <c r="D48" s="4">
        <v>874.97</v>
      </c>
      <c r="E48" s="4">
        <v>38082342.289999999</v>
      </c>
      <c r="F48" s="4">
        <v>1242726.6299999999</v>
      </c>
      <c r="G48" s="4">
        <v>3391.51</v>
      </c>
      <c r="H48" s="4">
        <v>0</v>
      </c>
      <c r="I48" s="4">
        <v>0</v>
      </c>
      <c r="J48" s="4">
        <v>0</v>
      </c>
      <c r="K48" s="4">
        <v>0</v>
      </c>
      <c r="L48" s="4">
        <v>1060.17</v>
      </c>
      <c r="M48" s="4">
        <v>0</v>
      </c>
      <c r="N48" s="4">
        <v>0</v>
      </c>
      <c r="O48" s="4">
        <v>0</v>
      </c>
      <c r="P48" s="4">
        <v>71566985.870000005</v>
      </c>
    </row>
    <row r="49" spans="1:16" x14ac:dyDescent="0.25">
      <c r="A49" s="3" t="s">
        <v>97</v>
      </c>
      <c r="B49" s="3" t="s">
        <v>98</v>
      </c>
      <c r="C49" s="4">
        <v>12832996.84</v>
      </c>
      <c r="D49" s="4">
        <v>874.97</v>
      </c>
      <c r="E49" s="4">
        <v>38082342.289999999</v>
      </c>
      <c r="F49" s="4">
        <v>1242726.6299999999</v>
      </c>
      <c r="G49" s="4">
        <v>3391.51</v>
      </c>
      <c r="H49" s="4">
        <v>0</v>
      </c>
      <c r="I49" s="4">
        <v>0</v>
      </c>
      <c r="J49" s="4">
        <v>0</v>
      </c>
      <c r="K49" s="4">
        <v>0</v>
      </c>
      <c r="L49" s="4">
        <v>1060.17</v>
      </c>
      <c r="M49" s="4">
        <v>0</v>
      </c>
      <c r="N49" s="4">
        <v>0</v>
      </c>
      <c r="O49" s="4">
        <v>0</v>
      </c>
      <c r="P49" s="4">
        <v>52163392.409999996</v>
      </c>
    </row>
    <row r="50" spans="1:16" x14ac:dyDescent="0.25">
      <c r="A50" s="3" t="s">
        <v>99</v>
      </c>
      <c r="B50" s="3" t="s">
        <v>100</v>
      </c>
      <c r="C50" s="4">
        <v>19403593.460000001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19403593.460000001</v>
      </c>
    </row>
    <row r="51" spans="1:16" x14ac:dyDescent="0.25">
      <c r="A51" s="3" t="s">
        <v>101</v>
      </c>
      <c r="B51" s="3" t="s">
        <v>102</v>
      </c>
      <c r="C51" s="4">
        <v>21748970.539999999</v>
      </c>
      <c r="D51" s="4">
        <v>37442.44</v>
      </c>
      <c r="E51" s="4">
        <v>1156.26</v>
      </c>
      <c r="F51" s="4">
        <v>49790.94</v>
      </c>
      <c r="G51" s="4">
        <v>1113319.07</v>
      </c>
      <c r="H51" s="4">
        <v>1349606.28</v>
      </c>
      <c r="I51" s="4">
        <v>11329.37</v>
      </c>
      <c r="J51" s="4">
        <v>730445.49</v>
      </c>
      <c r="K51" s="4">
        <v>545367.71</v>
      </c>
      <c r="L51" s="4">
        <v>209563.07</v>
      </c>
      <c r="M51" s="4">
        <v>2458.9</v>
      </c>
      <c r="N51" s="4">
        <v>46142.51</v>
      </c>
      <c r="O51" s="4">
        <v>5309.64</v>
      </c>
      <c r="P51" s="4">
        <v>25850902.219999999</v>
      </c>
    </row>
    <row r="52" spans="1:16" x14ac:dyDescent="0.25">
      <c r="A52" s="3" t="s">
        <v>103</v>
      </c>
      <c r="B52" s="3" t="s">
        <v>104</v>
      </c>
      <c r="C52" s="4">
        <v>8009331.2599999998</v>
      </c>
      <c r="D52" s="4">
        <v>22940.71</v>
      </c>
      <c r="E52" s="4">
        <v>6585100.5800000001</v>
      </c>
      <c r="F52" s="4">
        <v>4034366.75</v>
      </c>
      <c r="G52" s="4">
        <v>535892.79</v>
      </c>
      <c r="H52" s="4">
        <v>518218.22</v>
      </c>
      <c r="I52" s="4">
        <v>5581.43</v>
      </c>
      <c r="J52" s="4">
        <v>49699.98</v>
      </c>
      <c r="K52" s="4">
        <v>753749.45</v>
      </c>
      <c r="L52" s="4">
        <v>80524.639999999999</v>
      </c>
      <c r="M52" s="4">
        <v>1240.1199999999999</v>
      </c>
      <c r="N52" s="4">
        <v>26020.9</v>
      </c>
      <c r="O52" s="4">
        <v>2677.88</v>
      </c>
      <c r="P52" s="4">
        <v>20625344.710000001</v>
      </c>
    </row>
    <row r="53" spans="1:16" x14ac:dyDescent="0.25">
      <c r="A53" s="3" t="s">
        <v>105</v>
      </c>
      <c r="B53" s="3" t="s">
        <v>106</v>
      </c>
      <c r="C53" s="4">
        <v>6050067.8899999997</v>
      </c>
      <c r="D53" s="4">
        <v>4471.3</v>
      </c>
      <c r="E53" s="4">
        <v>3382402.02</v>
      </c>
      <c r="F53" s="4">
        <v>1410783.49</v>
      </c>
      <c r="G53" s="4">
        <v>195570.53</v>
      </c>
      <c r="H53" s="4">
        <v>230467.27</v>
      </c>
      <c r="I53" s="4">
        <v>2509.44</v>
      </c>
      <c r="J53" s="4">
        <v>24624.01</v>
      </c>
      <c r="K53" s="4">
        <v>339163.57</v>
      </c>
      <c r="L53" s="4">
        <v>13062.24</v>
      </c>
      <c r="M53" s="4">
        <v>557.55999999999995</v>
      </c>
      <c r="N53" s="4">
        <v>11665.1</v>
      </c>
      <c r="O53" s="4">
        <v>1203.99</v>
      </c>
      <c r="P53" s="4">
        <v>11666548.41</v>
      </c>
    </row>
    <row r="54" spans="1:16" x14ac:dyDescent="0.25">
      <c r="A54" s="3" t="s">
        <v>107</v>
      </c>
      <c r="B54" s="3" t="s">
        <v>108</v>
      </c>
      <c r="C54" s="4">
        <v>692504.36</v>
      </c>
      <c r="D54" s="4">
        <v>1341.4</v>
      </c>
      <c r="E54" s="4">
        <v>1513432.98</v>
      </c>
      <c r="F54" s="4">
        <v>80893.72</v>
      </c>
      <c r="G54" s="4">
        <v>58671.24</v>
      </c>
      <c r="H54" s="4">
        <v>69140.17</v>
      </c>
      <c r="I54" s="4">
        <v>752.83</v>
      </c>
      <c r="J54" s="4">
        <v>7387.2</v>
      </c>
      <c r="K54" s="4">
        <v>101749.05</v>
      </c>
      <c r="L54" s="4">
        <v>3918.74</v>
      </c>
      <c r="M54" s="4">
        <v>167.27</v>
      </c>
      <c r="N54" s="4">
        <v>3499.56</v>
      </c>
      <c r="O54" s="4">
        <v>361.2</v>
      </c>
      <c r="P54" s="4">
        <v>2533819.7200000002</v>
      </c>
    </row>
    <row r="55" spans="1:16" x14ac:dyDescent="0.25">
      <c r="A55" s="3" t="s">
        <v>109</v>
      </c>
      <c r="B55" s="3" t="s">
        <v>110</v>
      </c>
      <c r="C55" s="4">
        <v>1587746.73</v>
      </c>
      <c r="D55" s="4">
        <v>894.18</v>
      </c>
      <c r="E55" s="4">
        <v>1795934.79</v>
      </c>
      <c r="F55" s="4">
        <v>821848.27</v>
      </c>
      <c r="G55" s="4">
        <v>39113.9</v>
      </c>
      <c r="H55" s="4">
        <v>46093.45</v>
      </c>
      <c r="I55" s="4">
        <v>501.89</v>
      </c>
      <c r="J55" s="4">
        <v>4924.8</v>
      </c>
      <c r="K55" s="4">
        <v>67832.72</v>
      </c>
      <c r="L55" s="4">
        <v>2612.38</v>
      </c>
      <c r="M55" s="4">
        <v>111.51</v>
      </c>
      <c r="N55" s="4">
        <v>2333</v>
      </c>
      <c r="O55" s="4">
        <v>240.8</v>
      </c>
      <c r="P55" s="4">
        <v>4370188.42</v>
      </c>
    </row>
    <row r="56" spans="1:16" x14ac:dyDescent="0.25">
      <c r="A56" s="3" t="s">
        <v>111</v>
      </c>
      <c r="B56" s="3" t="s">
        <v>112</v>
      </c>
      <c r="C56" s="4">
        <v>3769816.8</v>
      </c>
      <c r="D56" s="4">
        <v>2235.7199999999998</v>
      </c>
      <c r="E56" s="4">
        <v>73034.25</v>
      </c>
      <c r="F56" s="4">
        <v>508041.5</v>
      </c>
      <c r="G56" s="4">
        <v>97785.39</v>
      </c>
      <c r="H56" s="4">
        <v>115233.65</v>
      </c>
      <c r="I56" s="4">
        <v>1254.72</v>
      </c>
      <c r="J56" s="4">
        <v>12312.01</v>
      </c>
      <c r="K56" s="4">
        <v>169581.8</v>
      </c>
      <c r="L56" s="4">
        <v>6531.12</v>
      </c>
      <c r="M56" s="4">
        <v>278.77999999999997</v>
      </c>
      <c r="N56" s="4">
        <v>5832.54</v>
      </c>
      <c r="O56" s="4">
        <v>601.99</v>
      </c>
      <c r="P56" s="4">
        <v>4762540.2699999996</v>
      </c>
    </row>
    <row r="57" spans="1:16" x14ac:dyDescent="0.25">
      <c r="A57" s="3" t="s">
        <v>113</v>
      </c>
      <c r="B57" s="3" t="s">
        <v>114</v>
      </c>
      <c r="C57" s="4">
        <v>1959263.37</v>
      </c>
      <c r="D57" s="4">
        <v>18469.41</v>
      </c>
      <c r="E57" s="4">
        <v>3202698.56</v>
      </c>
      <c r="F57" s="4">
        <v>2623583.2599999998</v>
      </c>
      <c r="G57" s="4">
        <v>340322.26</v>
      </c>
      <c r="H57" s="4">
        <v>287750.95</v>
      </c>
      <c r="I57" s="4">
        <v>3071.99</v>
      </c>
      <c r="J57" s="4">
        <v>25075.97</v>
      </c>
      <c r="K57" s="4">
        <v>414585.88</v>
      </c>
      <c r="L57" s="4">
        <v>67462.399999999994</v>
      </c>
      <c r="M57" s="4">
        <v>682.56</v>
      </c>
      <c r="N57" s="4">
        <v>14355.8</v>
      </c>
      <c r="O57" s="4">
        <v>1473.89</v>
      </c>
      <c r="P57" s="4">
        <v>8958796.3000000007</v>
      </c>
    </row>
    <row r="58" spans="1:16" x14ac:dyDescent="0.25">
      <c r="A58" s="3" t="s">
        <v>115</v>
      </c>
      <c r="B58" s="3" t="s">
        <v>116</v>
      </c>
      <c r="C58" s="4">
        <v>10537915.43</v>
      </c>
      <c r="D58" s="4">
        <v>522172.29</v>
      </c>
      <c r="E58" s="4">
        <v>59764646.909999996</v>
      </c>
      <c r="F58" s="4">
        <v>11644439.810000001</v>
      </c>
      <c r="G58" s="4">
        <v>10911219.15</v>
      </c>
      <c r="H58" s="4">
        <v>42078244.960000001</v>
      </c>
      <c r="I58" s="4">
        <v>246207.39</v>
      </c>
      <c r="J58" s="4">
        <v>5567428.25</v>
      </c>
      <c r="K58" s="4">
        <v>3503191.86</v>
      </c>
      <c r="L58" s="4">
        <v>2901529.48</v>
      </c>
      <c r="M58" s="4">
        <v>54297.87</v>
      </c>
      <c r="N58" s="4">
        <v>2265155.38</v>
      </c>
      <c r="O58" s="4">
        <v>114568.79</v>
      </c>
      <c r="P58" s="4">
        <v>150111017.56999999</v>
      </c>
    </row>
    <row r="59" spans="1:16" x14ac:dyDescent="0.25">
      <c r="A59" s="3" t="s">
        <v>117</v>
      </c>
      <c r="B59" s="3" t="s">
        <v>118</v>
      </c>
      <c r="C59" s="4">
        <v>9055492.75</v>
      </c>
      <c r="D59" s="4">
        <v>345571.77</v>
      </c>
      <c r="E59" s="4">
        <v>2785066.57</v>
      </c>
      <c r="F59" s="4">
        <v>6559609.1500000004</v>
      </c>
      <c r="G59" s="4">
        <v>6968658.1399999997</v>
      </c>
      <c r="H59" s="4">
        <v>27845220.809999999</v>
      </c>
      <c r="I59" s="4">
        <v>160070.49</v>
      </c>
      <c r="J59" s="4">
        <v>3764672.56</v>
      </c>
      <c r="K59" s="4">
        <v>1841045.68</v>
      </c>
      <c r="L59" s="4">
        <v>2104152.9500000002</v>
      </c>
      <c r="M59" s="4">
        <v>34194.67</v>
      </c>
      <c r="N59" s="4">
        <v>1001215.17</v>
      </c>
      <c r="O59" s="4">
        <v>73241.73</v>
      </c>
      <c r="P59" s="4">
        <v>62538212.439999998</v>
      </c>
    </row>
    <row r="60" spans="1:16" x14ac:dyDescent="0.25">
      <c r="A60" s="3" t="s">
        <v>119</v>
      </c>
      <c r="B60" s="3" t="s">
        <v>120</v>
      </c>
      <c r="C60" s="4">
        <v>839733.8</v>
      </c>
      <c r="D60" s="4">
        <v>22742.43</v>
      </c>
      <c r="E60" s="4">
        <v>21525.360000000001</v>
      </c>
      <c r="F60" s="4">
        <v>2911463.33</v>
      </c>
      <c r="G60" s="4">
        <v>614217.43999999994</v>
      </c>
      <c r="H60" s="4">
        <v>1481816.16</v>
      </c>
      <c r="I60" s="4">
        <v>7931.22</v>
      </c>
      <c r="J60" s="4">
        <v>114247.83</v>
      </c>
      <c r="K60" s="4">
        <v>155145.72</v>
      </c>
      <c r="L60" s="4">
        <v>101268.48</v>
      </c>
      <c r="M60" s="4">
        <v>1670.87</v>
      </c>
      <c r="N60" s="4">
        <v>38960.31</v>
      </c>
      <c r="O60" s="4">
        <v>3587.2</v>
      </c>
      <c r="P60" s="4">
        <v>6314310.1500000004</v>
      </c>
    </row>
    <row r="61" spans="1:16" x14ac:dyDescent="0.25">
      <c r="A61" s="3" t="s">
        <v>121</v>
      </c>
      <c r="B61" s="3" t="s">
        <v>122</v>
      </c>
      <c r="C61" s="4">
        <v>239070.73</v>
      </c>
      <c r="D61" s="4">
        <v>52985.05</v>
      </c>
      <c r="E61" s="4">
        <v>127558.92</v>
      </c>
      <c r="F61" s="4">
        <v>1287818.76</v>
      </c>
      <c r="G61" s="4">
        <v>1200880.03</v>
      </c>
      <c r="H61" s="4">
        <v>3741332.79</v>
      </c>
      <c r="I61" s="4">
        <v>19908.400000000001</v>
      </c>
      <c r="J61" s="4">
        <v>278998.14</v>
      </c>
      <c r="K61" s="4">
        <v>210045.48</v>
      </c>
      <c r="L61" s="4">
        <v>491135.67</v>
      </c>
      <c r="M61" s="4">
        <v>4251.5200000000004</v>
      </c>
      <c r="N61" s="4">
        <v>160274.79</v>
      </c>
      <c r="O61" s="4">
        <v>8981.01</v>
      </c>
      <c r="P61" s="4">
        <v>7823241.29</v>
      </c>
    </row>
    <row r="62" spans="1:16" x14ac:dyDescent="0.25">
      <c r="A62" s="3" t="s">
        <v>123</v>
      </c>
      <c r="B62" s="3" t="s">
        <v>124</v>
      </c>
      <c r="C62" s="4">
        <v>7976688.2199999997</v>
      </c>
      <c r="D62" s="4">
        <v>269844.28999999998</v>
      </c>
      <c r="E62" s="4">
        <v>2635982.29</v>
      </c>
      <c r="F62" s="4">
        <v>2360327.06</v>
      </c>
      <c r="G62" s="4">
        <v>5153560.67</v>
      </c>
      <c r="H62" s="4">
        <v>22622071.859999999</v>
      </c>
      <c r="I62" s="4">
        <v>132230.87</v>
      </c>
      <c r="J62" s="4">
        <v>3371426.59</v>
      </c>
      <c r="K62" s="4">
        <v>1475854.48</v>
      </c>
      <c r="L62" s="4">
        <v>1511748.8</v>
      </c>
      <c r="M62" s="4">
        <v>28272.28</v>
      </c>
      <c r="N62" s="4">
        <v>801980.07</v>
      </c>
      <c r="O62" s="4">
        <v>60673.52</v>
      </c>
      <c r="P62" s="4">
        <v>48400661</v>
      </c>
    </row>
    <row r="63" spans="1:16" x14ac:dyDescent="0.25">
      <c r="A63" s="3" t="s">
        <v>125</v>
      </c>
      <c r="B63" s="3" t="s">
        <v>126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</row>
    <row r="64" spans="1:16" x14ac:dyDescent="0.25">
      <c r="A64" s="3" t="s">
        <v>127</v>
      </c>
      <c r="B64" s="3" t="s">
        <v>128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</row>
    <row r="65" spans="1:16" x14ac:dyDescent="0.25">
      <c r="A65" s="3" t="s">
        <v>129</v>
      </c>
      <c r="B65" s="3" t="s">
        <v>130</v>
      </c>
      <c r="C65" s="4">
        <v>1482422.68</v>
      </c>
      <c r="D65" s="4">
        <v>176600.52</v>
      </c>
      <c r="E65" s="4">
        <v>54512897.799999997</v>
      </c>
      <c r="F65" s="4">
        <v>5084830.66</v>
      </c>
      <c r="G65" s="4">
        <v>3849367.09</v>
      </c>
      <c r="H65" s="4">
        <v>14233024.15</v>
      </c>
      <c r="I65" s="4">
        <v>86136.9</v>
      </c>
      <c r="J65" s="4">
        <v>1802755.69</v>
      </c>
      <c r="K65" s="4">
        <v>1662146.18</v>
      </c>
      <c r="L65" s="4">
        <v>797376.53</v>
      </c>
      <c r="M65" s="4">
        <v>20103.2</v>
      </c>
      <c r="N65" s="4">
        <v>1263940.21</v>
      </c>
      <c r="O65" s="4">
        <v>41327.06</v>
      </c>
      <c r="P65" s="4">
        <v>85012928.670000002</v>
      </c>
    </row>
    <row r="66" spans="1:16" x14ac:dyDescent="0.25">
      <c r="A66" s="3" t="s">
        <v>131</v>
      </c>
      <c r="B66" s="3" t="s">
        <v>132</v>
      </c>
      <c r="C66" s="4">
        <v>3.11</v>
      </c>
      <c r="D66" s="4">
        <v>0.19</v>
      </c>
      <c r="E66" s="4">
        <v>9416720.9399999995</v>
      </c>
      <c r="F66" s="4">
        <v>531.83000000000004</v>
      </c>
      <c r="G66" s="4">
        <v>12.69</v>
      </c>
      <c r="H66" s="4">
        <v>1.01</v>
      </c>
      <c r="I66" s="4">
        <v>0.13</v>
      </c>
      <c r="J66" s="4">
        <v>0.88</v>
      </c>
      <c r="K66" s="4">
        <v>29.26</v>
      </c>
      <c r="L66" s="4">
        <v>1.86</v>
      </c>
      <c r="M66" s="4">
        <v>0.15</v>
      </c>
      <c r="N66" s="4">
        <v>94.75</v>
      </c>
      <c r="O66" s="4">
        <v>0.06</v>
      </c>
      <c r="P66" s="4">
        <v>9417396.8599999994</v>
      </c>
    </row>
    <row r="67" spans="1:16" x14ac:dyDescent="0.25">
      <c r="A67" s="3" t="s">
        <v>133</v>
      </c>
      <c r="B67" s="3" t="s">
        <v>134</v>
      </c>
      <c r="C67" s="4">
        <v>3558.01</v>
      </c>
      <c r="D67" s="4">
        <v>1842.39</v>
      </c>
      <c r="E67" s="4">
        <v>20667708.170000002</v>
      </c>
      <c r="F67" s="4">
        <v>589405.99</v>
      </c>
      <c r="G67" s="4">
        <v>294477.87</v>
      </c>
      <c r="H67" s="4">
        <v>3911.66</v>
      </c>
      <c r="I67" s="4">
        <v>486.97</v>
      </c>
      <c r="J67" s="4">
        <v>3259.87</v>
      </c>
      <c r="K67" s="4">
        <v>108448.44</v>
      </c>
      <c r="L67" s="4">
        <v>10556.26</v>
      </c>
      <c r="M67" s="4">
        <v>248.73</v>
      </c>
      <c r="N67" s="4">
        <v>106268.75</v>
      </c>
      <c r="O67" s="4">
        <v>233.64</v>
      </c>
      <c r="P67" s="4">
        <v>21790406.75</v>
      </c>
    </row>
    <row r="68" spans="1:16" x14ac:dyDescent="0.25">
      <c r="A68" s="3" t="s">
        <v>135</v>
      </c>
      <c r="B68" s="3" t="s">
        <v>136</v>
      </c>
      <c r="C68" s="4">
        <v>1478861.56</v>
      </c>
      <c r="D68" s="4">
        <v>174757.94</v>
      </c>
      <c r="E68" s="4">
        <v>24428468.690000001</v>
      </c>
      <c r="F68" s="4">
        <v>4494892.84</v>
      </c>
      <c r="G68" s="4">
        <v>3554876.53</v>
      </c>
      <c r="H68" s="4">
        <v>14229111.48</v>
      </c>
      <c r="I68" s="4">
        <v>85649.8</v>
      </c>
      <c r="J68" s="4">
        <v>1799494.94</v>
      </c>
      <c r="K68" s="4">
        <v>1553668.48</v>
      </c>
      <c r="L68" s="4">
        <v>786818.41</v>
      </c>
      <c r="M68" s="4">
        <v>19854.32</v>
      </c>
      <c r="N68" s="4">
        <v>1157576.71</v>
      </c>
      <c r="O68" s="4">
        <v>41093.360000000001</v>
      </c>
      <c r="P68" s="4">
        <v>53805125.060000002</v>
      </c>
    </row>
    <row r="69" spans="1:16" x14ac:dyDescent="0.25">
      <c r="A69" s="3" t="s">
        <v>137</v>
      </c>
      <c r="B69" s="3" t="s">
        <v>138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</row>
    <row r="70" spans="1:16" x14ac:dyDescent="0.25">
      <c r="A70" s="3" t="s">
        <v>139</v>
      </c>
      <c r="B70" s="3" t="s">
        <v>140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</row>
    <row r="71" spans="1:16" x14ac:dyDescent="0.25">
      <c r="A71" s="3" t="s">
        <v>141</v>
      </c>
      <c r="B71" s="3" t="s">
        <v>142</v>
      </c>
      <c r="C71" s="4">
        <v>0</v>
      </c>
      <c r="D71" s="4">
        <v>0</v>
      </c>
      <c r="E71" s="4">
        <v>2466682.54</v>
      </c>
      <c r="F71" s="4">
        <v>0</v>
      </c>
      <c r="G71" s="4">
        <v>93193.919999999998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2559876.46</v>
      </c>
    </row>
    <row r="72" spans="1:16" x14ac:dyDescent="0.25">
      <c r="A72" s="3" t="s">
        <v>143</v>
      </c>
      <c r="B72" s="3" t="s">
        <v>144</v>
      </c>
      <c r="C72" s="4">
        <v>447432.11</v>
      </c>
      <c r="D72" s="4">
        <v>216559.96</v>
      </c>
      <c r="E72" s="4">
        <v>3922943.35</v>
      </c>
      <c r="F72" s="4">
        <v>2061619.48</v>
      </c>
      <c r="G72" s="4">
        <v>1999590.26</v>
      </c>
      <c r="H72" s="4">
        <v>12635528.32</v>
      </c>
      <c r="I72" s="4">
        <v>70083.73</v>
      </c>
      <c r="J72" s="4">
        <v>729987.04</v>
      </c>
      <c r="K72" s="4">
        <v>1447444.01</v>
      </c>
      <c r="L72" s="4">
        <v>532198.6</v>
      </c>
      <c r="M72" s="4">
        <v>15571.78</v>
      </c>
      <c r="N72" s="4">
        <v>441153.05</v>
      </c>
      <c r="O72" s="4">
        <v>33625.01</v>
      </c>
      <c r="P72" s="4">
        <v>24553736.699999999</v>
      </c>
    </row>
    <row r="73" spans="1:16" x14ac:dyDescent="0.25">
      <c r="A73" s="3" t="s">
        <v>145</v>
      </c>
      <c r="B73" s="3" t="s">
        <v>146</v>
      </c>
      <c r="C73" s="4">
        <v>182000.03</v>
      </c>
      <c r="D73" s="4">
        <v>112089.96</v>
      </c>
      <c r="E73" s="4">
        <v>1124425.8600000001</v>
      </c>
      <c r="F73" s="4">
        <v>310698.14</v>
      </c>
      <c r="G73" s="4">
        <v>788336.48</v>
      </c>
      <c r="H73" s="4">
        <v>6397862.8700000001</v>
      </c>
      <c r="I73" s="4">
        <v>31452.87</v>
      </c>
      <c r="J73" s="4">
        <v>306839.78999999998</v>
      </c>
      <c r="K73" s="4">
        <v>742828.16</v>
      </c>
      <c r="L73" s="4">
        <v>184652.26</v>
      </c>
      <c r="M73" s="4">
        <v>6988.46</v>
      </c>
      <c r="N73" s="4">
        <v>146829.6</v>
      </c>
      <c r="O73" s="4">
        <v>15090.56</v>
      </c>
      <c r="P73" s="4">
        <v>10350095.039999999</v>
      </c>
    </row>
    <row r="74" spans="1:16" x14ac:dyDescent="0.25">
      <c r="A74" s="3" t="s">
        <v>147</v>
      </c>
      <c r="B74" s="3" t="s">
        <v>148</v>
      </c>
      <c r="C74" s="4">
        <v>142363.66</v>
      </c>
      <c r="D74" s="4">
        <v>96804.15</v>
      </c>
      <c r="E74" s="4">
        <v>1124425.8600000001</v>
      </c>
      <c r="F74" s="4">
        <v>301546.40999999997</v>
      </c>
      <c r="G74" s="4">
        <v>724839.17</v>
      </c>
      <c r="H74" s="4">
        <v>5522102.1200000001</v>
      </c>
      <c r="I74" s="4">
        <v>27466.57</v>
      </c>
      <c r="J74" s="4">
        <v>264995.88</v>
      </c>
      <c r="K74" s="4">
        <v>713971.9</v>
      </c>
      <c r="L74" s="4">
        <v>162257.06</v>
      </c>
      <c r="M74" s="4">
        <v>6102.75</v>
      </c>
      <c r="N74" s="4">
        <v>130856.43</v>
      </c>
      <c r="O74" s="4">
        <v>13178</v>
      </c>
      <c r="P74" s="4">
        <v>9230909.9600000009</v>
      </c>
    </row>
    <row r="75" spans="1:16" x14ac:dyDescent="0.25">
      <c r="A75" s="3" t="s">
        <v>149</v>
      </c>
      <c r="B75" s="3" t="s">
        <v>150</v>
      </c>
      <c r="C75" s="4">
        <v>39636.370000000003</v>
      </c>
      <c r="D75" s="4">
        <v>15285.81</v>
      </c>
      <c r="E75" s="4">
        <v>0</v>
      </c>
      <c r="F75" s="4">
        <v>9151.73</v>
      </c>
      <c r="G75" s="4">
        <v>63497.31</v>
      </c>
      <c r="H75" s="4">
        <v>875760.75</v>
      </c>
      <c r="I75" s="4">
        <v>3986.3</v>
      </c>
      <c r="J75" s="4">
        <v>41843.910000000003</v>
      </c>
      <c r="K75" s="4">
        <v>28856.26</v>
      </c>
      <c r="L75" s="4">
        <v>22395.200000000001</v>
      </c>
      <c r="M75" s="4">
        <v>885.71</v>
      </c>
      <c r="N75" s="4">
        <v>15973.17</v>
      </c>
      <c r="O75" s="4">
        <v>1912.56</v>
      </c>
      <c r="P75" s="4">
        <v>1119185.08</v>
      </c>
    </row>
    <row r="76" spans="1:16" x14ac:dyDescent="0.25">
      <c r="A76" s="3" t="s">
        <v>151</v>
      </c>
      <c r="B76" s="3" t="s">
        <v>152</v>
      </c>
      <c r="C76" s="4">
        <v>17322.05</v>
      </c>
      <c r="D76" s="4">
        <v>47008.2</v>
      </c>
      <c r="E76" s="4">
        <v>950822.01</v>
      </c>
      <c r="F76" s="4">
        <v>294708.12</v>
      </c>
      <c r="G76" s="4">
        <v>412838.84</v>
      </c>
      <c r="H76" s="4">
        <v>1761799</v>
      </c>
      <c r="I76" s="4">
        <v>13224.42</v>
      </c>
      <c r="J76" s="4">
        <v>88527.35</v>
      </c>
      <c r="K76" s="4">
        <v>261524.97</v>
      </c>
      <c r="L76" s="4">
        <v>142656.04</v>
      </c>
      <c r="M76" s="4">
        <v>2938.31</v>
      </c>
      <c r="N76" s="4">
        <v>130172.41</v>
      </c>
      <c r="O76" s="4">
        <v>6344.86</v>
      </c>
      <c r="P76" s="4">
        <v>4129886.58</v>
      </c>
    </row>
    <row r="77" spans="1:16" x14ac:dyDescent="0.25">
      <c r="A77" s="3" t="s">
        <v>153</v>
      </c>
      <c r="B77" s="3" t="s">
        <v>154</v>
      </c>
      <c r="C77" s="4">
        <v>12681.58</v>
      </c>
      <c r="D77" s="4">
        <v>25850.65</v>
      </c>
      <c r="E77" s="4">
        <v>618803.06000000006</v>
      </c>
      <c r="F77" s="4">
        <v>210090.8</v>
      </c>
      <c r="G77" s="4">
        <v>518307.1</v>
      </c>
      <c r="H77" s="4">
        <v>2319435.89</v>
      </c>
      <c r="I77" s="4">
        <v>14192.28</v>
      </c>
      <c r="J77" s="4">
        <v>141566.67000000001</v>
      </c>
      <c r="K77" s="4">
        <v>239927.67</v>
      </c>
      <c r="L77" s="4">
        <v>144796.51</v>
      </c>
      <c r="M77" s="4">
        <v>3153.36</v>
      </c>
      <c r="N77" s="4">
        <v>107454.68</v>
      </c>
      <c r="O77" s="4">
        <v>6809.22</v>
      </c>
      <c r="P77" s="4">
        <v>4363069.47</v>
      </c>
    </row>
    <row r="78" spans="1:16" x14ac:dyDescent="0.25">
      <c r="A78" s="3" t="s">
        <v>155</v>
      </c>
      <c r="B78" s="3" t="s">
        <v>156</v>
      </c>
      <c r="C78" s="4">
        <v>208415.54</v>
      </c>
      <c r="D78" s="4">
        <v>13178.82</v>
      </c>
      <c r="E78" s="4">
        <v>74568.22</v>
      </c>
      <c r="F78" s="4">
        <v>613665.93000000005</v>
      </c>
      <c r="G78" s="4">
        <v>134383.74</v>
      </c>
      <c r="H78" s="4">
        <v>962567.94</v>
      </c>
      <c r="I78" s="4">
        <v>5136.6400000000003</v>
      </c>
      <c r="J78" s="4">
        <v>114286.97</v>
      </c>
      <c r="K78" s="4">
        <v>62231.14</v>
      </c>
      <c r="L78" s="4">
        <v>27722.29</v>
      </c>
      <c r="M78" s="4">
        <v>1141.3</v>
      </c>
      <c r="N78" s="4">
        <v>26514.63</v>
      </c>
      <c r="O78" s="4">
        <v>2464.48</v>
      </c>
      <c r="P78" s="4">
        <v>2246277.64</v>
      </c>
    </row>
    <row r="79" spans="1:16" x14ac:dyDescent="0.25">
      <c r="A79" s="3" t="s">
        <v>157</v>
      </c>
      <c r="B79" s="3" t="s">
        <v>158</v>
      </c>
      <c r="C79" s="4">
        <v>26661.599999999999</v>
      </c>
      <c r="D79" s="4">
        <v>18129.330000000002</v>
      </c>
      <c r="E79" s="4">
        <v>1033880.79</v>
      </c>
      <c r="F79" s="4">
        <v>596341.32999999996</v>
      </c>
      <c r="G79" s="4">
        <v>135746.44</v>
      </c>
      <c r="H79" s="4">
        <v>1034166.8</v>
      </c>
      <c r="I79" s="4">
        <v>5143.88</v>
      </c>
      <c r="J79" s="4">
        <v>49627.81</v>
      </c>
      <c r="K79" s="4">
        <v>133711.03</v>
      </c>
      <c r="L79" s="4">
        <v>30387.15</v>
      </c>
      <c r="M79" s="4">
        <v>1142.9100000000001</v>
      </c>
      <c r="N79" s="4">
        <v>24506.54</v>
      </c>
      <c r="O79" s="4">
        <v>2467.9499999999998</v>
      </c>
      <c r="P79" s="4">
        <v>3091913.56</v>
      </c>
    </row>
    <row r="80" spans="1:16" x14ac:dyDescent="0.25">
      <c r="A80" s="3" t="s">
        <v>159</v>
      </c>
      <c r="B80" s="3" t="s">
        <v>160</v>
      </c>
      <c r="C80" s="4">
        <v>351.31</v>
      </c>
      <c r="D80" s="4">
        <v>303</v>
      </c>
      <c r="E80" s="4">
        <v>120443.41</v>
      </c>
      <c r="F80" s="4">
        <v>36115.160000000003</v>
      </c>
      <c r="G80" s="4">
        <v>9977.66</v>
      </c>
      <c r="H80" s="4">
        <v>159695.82</v>
      </c>
      <c r="I80" s="4">
        <v>933.64</v>
      </c>
      <c r="J80" s="4">
        <v>29138.45</v>
      </c>
      <c r="K80" s="4">
        <v>7221.04</v>
      </c>
      <c r="L80" s="4">
        <v>1984.35</v>
      </c>
      <c r="M80" s="4">
        <v>207.44</v>
      </c>
      <c r="N80" s="4">
        <v>5675.19</v>
      </c>
      <c r="O80" s="4">
        <v>447.94</v>
      </c>
      <c r="P80" s="4">
        <v>372494.41</v>
      </c>
    </row>
    <row r="81" spans="1:16" x14ac:dyDescent="0.25">
      <c r="A81" s="3" t="s">
        <v>161</v>
      </c>
      <c r="B81" s="3" t="s">
        <v>162</v>
      </c>
      <c r="C81" s="4">
        <v>24797.93</v>
      </c>
      <c r="D81" s="4">
        <v>62586.84</v>
      </c>
      <c r="E81" s="4">
        <v>7599399.5099999998</v>
      </c>
      <c r="F81" s="4">
        <v>21633.88</v>
      </c>
      <c r="G81" s="4">
        <v>516726.37</v>
      </c>
      <c r="H81" s="4">
        <v>1395323.27</v>
      </c>
      <c r="I81" s="4">
        <v>7658.81</v>
      </c>
      <c r="J81" s="4">
        <v>295040.96999999997</v>
      </c>
      <c r="K81" s="4">
        <v>105589.33</v>
      </c>
      <c r="L81" s="4">
        <v>334021.84000000003</v>
      </c>
      <c r="M81" s="4">
        <v>1701.7</v>
      </c>
      <c r="N81" s="4">
        <v>32260.240000000002</v>
      </c>
      <c r="O81" s="4">
        <v>3674.57</v>
      </c>
      <c r="P81" s="4">
        <v>10400415.26</v>
      </c>
    </row>
    <row r="82" spans="1:16" x14ac:dyDescent="0.25">
      <c r="A82" s="3" t="s">
        <v>163</v>
      </c>
      <c r="B82" s="3" t="s">
        <v>164</v>
      </c>
      <c r="C82" s="4">
        <v>19584.72</v>
      </c>
      <c r="D82" s="4">
        <v>62157.51</v>
      </c>
      <c r="E82" s="4">
        <v>180633.2</v>
      </c>
      <c r="F82" s="4">
        <v>17616.05</v>
      </c>
      <c r="G82" s="4">
        <v>504841.78</v>
      </c>
      <c r="H82" s="4">
        <v>1321582.96</v>
      </c>
      <c r="I82" s="4">
        <v>7218.75</v>
      </c>
      <c r="J82" s="4">
        <v>291566.95</v>
      </c>
      <c r="K82" s="4">
        <v>78494.77</v>
      </c>
      <c r="L82" s="4">
        <v>332565.13</v>
      </c>
      <c r="M82" s="4">
        <v>1603.92</v>
      </c>
      <c r="N82" s="4">
        <v>30325.03</v>
      </c>
      <c r="O82" s="4">
        <v>3463.44</v>
      </c>
      <c r="P82" s="4">
        <v>2851654.21</v>
      </c>
    </row>
    <row r="83" spans="1:16" x14ac:dyDescent="0.25">
      <c r="A83" s="3" t="s">
        <v>165</v>
      </c>
      <c r="B83" s="3" t="s">
        <v>166</v>
      </c>
      <c r="C83" s="4">
        <v>2989.78</v>
      </c>
      <c r="D83" s="4">
        <v>364.28</v>
      </c>
      <c r="E83" s="4">
        <v>6116354.5800000001</v>
      </c>
      <c r="F83" s="4">
        <v>3452.3</v>
      </c>
      <c r="G83" s="4">
        <v>4733.55</v>
      </c>
      <c r="H83" s="4">
        <v>32891.31</v>
      </c>
      <c r="I83" s="4">
        <v>255.98</v>
      </c>
      <c r="J83" s="4">
        <v>2234.69</v>
      </c>
      <c r="K83" s="4">
        <v>25479.33</v>
      </c>
      <c r="L83" s="4">
        <v>1051.54</v>
      </c>
      <c r="M83" s="4">
        <v>56.88</v>
      </c>
      <c r="N83" s="4">
        <v>1195.96</v>
      </c>
      <c r="O83" s="4">
        <v>122.82</v>
      </c>
      <c r="P83" s="4">
        <v>6191183</v>
      </c>
    </row>
    <row r="84" spans="1:16" x14ac:dyDescent="0.25">
      <c r="A84" s="3" t="s">
        <v>167</v>
      </c>
      <c r="B84" s="3" t="s">
        <v>168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</row>
    <row r="85" spans="1:16" x14ac:dyDescent="0.25">
      <c r="A85" s="3" t="s">
        <v>169</v>
      </c>
      <c r="B85" s="3" t="s">
        <v>170</v>
      </c>
      <c r="C85" s="4">
        <v>2202.2800000000002</v>
      </c>
      <c r="D85" s="4">
        <v>4.22</v>
      </c>
      <c r="E85" s="4">
        <v>139096.45000000001</v>
      </c>
      <c r="F85" s="4">
        <v>224.55</v>
      </c>
      <c r="G85" s="4">
        <v>5124.34</v>
      </c>
      <c r="H85" s="4">
        <v>309.38</v>
      </c>
      <c r="I85" s="4">
        <v>2.7</v>
      </c>
      <c r="J85" s="4">
        <v>25.13</v>
      </c>
      <c r="K85" s="4">
        <v>304.11</v>
      </c>
      <c r="L85" s="4">
        <v>11.06</v>
      </c>
      <c r="M85" s="4">
        <v>0.6</v>
      </c>
      <c r="N85" s="4">
        <v>12.45</v>
      </c>
      <c r="O85" s="4">
        <v>1.29</v>
      </c>
      <c r="P85" s="4">
        <v>147318.56</v>
      </c>
    </row>
    <row r="86" spans="1:16" x14ac:dyDescent="0.25">
      <c r="A86" s="3" t="s">
        <v>171</v>
      </c>
      <c r="B86" s="3" t="s">
        <v>172</v>
      </c>
      <c r="C86" s="4">
        <v>21.15</v>
      </c>
      <c r="D86" s="4">
        <v>60.83</v>
      </c>
      <c r="E86" s="4">
        <v>1163315.28</v>
      </c>
      <c r="F86" s="4">
        <v>340.98</v>
      </c>
      <c r="G86" s="4">
        <v>2026.7</v>
      </c>
      <c r="H86" s="4">
        <v>40539.620000000003</v>
      </c>
      <c r="I86" s="4">
        <v>181.38</v>
      </c>
      <c r="J86" s="4">
        <v>1214.2</v>
      </c>
      <c r="K86" s="4">
        <v>1311.12</v>
      </c>
      <c r="L86" s="4">
        <v>394.11</v>
      </c>
      <c r="M86" s="4">
        <v>40.299999999999997</v>
      </c>
      <c r="N86" s="4">
        <v>726.8</v>
      </c>
      <c r="O86" s="4">
        <v>87.02</v>
      </c>
      <c r="P86" s="4">
        <v>1210259.49</v>
      </c>
    </row>
    <row r="87" spans="1:16" x14ac:dyDescent="0.25">
      <c r="A87" s="3" t="s">
        <v>173</v>
      </c>
      <c r="B87" s="3" t="s">
        <v>174</v>
      </c>
      <c r="C87" s="4">
        <v>403333.77</v>
      </c>
      <c r="D87" s="4">
        <v>152776.70000000001</v>
      </c>
      <c r="E87" s="4">
        <v>42381769.810000002</v>
      </c>
      <c r="F87" s="4">
        <v>450034.21</v>
      </c>
      <c r="G87" s="4">
        <v>2346692.0299999998</v>
      </c>
      <c r="H87" s="4">
        <v>4100345.43</v>
      </c>
      <c r="I87" s="4">
        <v>27694.240000000002</v>
      </c>
      <c r="J87" s="4">
        <v>1948233.86</v>
      </c>
      <c r="K87" s="4">
        <v>395829.71</v>
      </c>
      <c r="L87" s="4">
        <v>261160.55</v>
      </c>
      <c r="M87" s="4">
        <v>6153.34</v>
      </c>
      <c r="N87" s="4">
        <v>121069.77</v>
      </c>
      <c r="O87" s="4">
        <v>13287.25</v>
      </c>
      <c r="P87" s="4">
        <v>52608380.670000002</v>
      </c>
    </row>
    <row r="88" spans="1:16" x14ac:dyDescent="0.25">
      <c r="A88" s="3" t="s">
        <v>175</v>
      </c>
      <c r="B88" s="3" t="s">
        <v>176</v>
      </c>
      <c r="C88" s="4">
        <v>6183.88</v>
      </c>
      <c r="D88" s="4">
        <v>129876.34</v>
      </c>
      <c r="E88" s="4">
        <v>4427993.46</v>
      </c>
      <c r="F88" s="4">
        <v>348210.76</v>
      </c>
      <c r="G88" s="4">
        <v>1231723.57</v>
      </c>
      <c r="H88" s="4">
        <v>2314395.63</v>
      </c>
      <c r="I88" s="4">
        <v>17562.53</v>
      </c>
      <c r="J88" s="4">
        <v>1573898.95</v>
      </c>
      <c r="K88" s="4">
        <v>191228.54</v>
      </c>
      <c r="L88" s="4">
        <v>166535.57999999999</v>
      </c>
      <c r="M88" s="4">
        <v>3902.19</v>
      </c>
      <c r="N88" s="4">
        <v>76426.48</v>
      </c>
      <c r="O88" s="4">
        <v>8426.2099999999991</v>
      </c>
      <c r="P88" s="4">
        <v>10496364.119999999</v>
      </c>
    </row>
    <row r="89" spans="1:16" x14ac:dyDescent="0.25">
      <c r="A89" s="3" t="s">
        <v>177</v>
      </c>
      <c r="B89" s="3" t="s">
        <v>178</v>
      </c>
      <c r="C89" s="4">
        <v>7639.29</v>
      </c>
      <c r="D89" s="4">
        <v>1332.62</v>
      </c>
      <c r="E89" s="4">
        <v>10800537.41</v>
      </c>
      <c r="F89" s="4">
        <v>6499.05</v>
      </c>
      <c r="G89" s="4">
        <v>19859.400000000001</v>
      </c>
      <c r="H89" s="4">
        <v>84935.41</v>
      </c>
      <c r="I89" s="4">
        <v>558.95000000000005</v>
      </c>
      <c r="J89" s="4">
        <v>4593.79</v>
      </c>
      <c r="K89" s="4">
        <v>42710.26</v>
      </c>
      <c r="L89" s="4">
        <v>2829.12</v>
      </c>
      <c r="M89" s="4">
        <v>124.19</v>
      </c>
      <c r="N89" s="4">
        <v>2533.9</v>
      </c>
      <c r="O89" s="4">
        <v>268.18</v>
      </c>
      <c r="P89" s="4">
        <v>10974421.57</v>
      </c>
    </row>
    <row r="90" spans="1:16" x14ac:dyDescent="0.25">
      <c r="A90" s="3" t="s">
        <v>179</v>
      </c>
      <c r="B90" s="3" t="s">
        <v>180</v>
      </c>
      <c r="C90" s="4">
        <v>4388.8599999999997</v>
      </c>
      <c r="D90" s="4">
        <v>2439.8000000000002</v>
      </c>
      <c r="E90" s="4">
        <v>1026628.63</v>
      </c>
      <c r="F90" s="4">
        <v>20588.41</v>
      </c>
      <c r="G90" s="4">
        <v>44855.64</v>
      </c>
      <c r="H90" s="4">
        <v>290884.57</v>
      </c>
      <c r="I90" s="4">
        <v>1748.05</v>
      </c>
      <c r="J90" s="4">
        <v>61732.92</v>
      </c>
      <c r="K90" s="4">
        <v>24322.47</v>
      </c>
      <c r="L90" s="4">
        <v>8825.98</v>
      </c>
      <c r="M90" s="4">
        <v>388.4</v>
      </c>
      <c r="N90" s="4">
        <v>10362.75</v>
      </c>
      <c r="O90" s="4">
        <v>838.69</v>
      </c>
      <c r="P90" s="4">
        <v>1498005.17</v>
      </c>
    </row>
    <row r="91" spans="1:16" x14ac:dyDescent="0.25">
      <c r="A91" s="3" t="s">
        <v>181</v>
      </c>
      <c r="B91" s="3" t="s">
        <v>182</v>
      </c>
      <c r="C91" s="4">
        <v>349933.44</v>
      </c>
      <c r="D91" s="4">
        <v>14969.35</v>
      </c>
      <c r="E91" s="4">
        <v>22406471.370000001</v>
      </c>
      <c r="F91" s="4">
        <v>48648.07</v>
      </c>
      <c r="G91" s="4">
        <v>815377.17</v>
      </c>
      <c r="H91" s="4">
        <v>365015.92</v>
      </c>
      <c r="I91" s="4">
        <v>1834.3</v>
      </c>
      <c r="J91" s="4">
        <v>13313.34</v>
      </c>
      <c r="K91" s="4">
        <v>55082.27</v>
      </c>
      <c r="L91" s="4">
        <v>14828.92</v>
      </c>
      <c r="M91" s="4">
        <v>407.56</v>
      </c>
      <c r="N91" s="4">
        <v>7742.95</v>
      </c>
      <c r="O91" s="4">
        <v>880.07</v>
      </c>
      <c r="P91" s="4">
        <v>24094504.73</v>
      </c>
    </row>
    <row r="92" spans="1:16" x14ac:dyDescent="0.25">
      <c r="A92" s="3" t="s">
        <v>183</v>
      </c>
      <c r="B92" s="3" t="s">
        <v>184</v>
      </c>
      <c r="C92" s="4">
        <v>35132.71</v>
      </c>
      <c r="D92" s="4">
        <v>3998.45</v>
      </c>
      <c r="E92" s="4">
        <v>6199.52</v>
      </c>
      <c r="F92" s="4">
        <v>25190.92</v>
      </c>
      <c r="G92" s="4">
        <v>229544.87</v>
      </c>
      <c r="H92" s="4">
        <v>938467.95</v>
      </c>
      <c r="I92" s="4">
        <v>5513.26</v>
      </c>
      <c r="J92" s="4">
        <v>291500.7</v>
      </c>
      <c r="K92" s="4">
        <v>79037.06</v>
      </c>
      <c r="L92" s="4">
        <v>67104.240000000005</v>
      </c>
      <c r="M92" s="4">
        <v>1224.98</v>
      </c>
      <c r="N92" s="4">
        <v>22091.74</v>
      </c>
      <c r="O92" s="4">
        <v>2645.17</v>
      </c>
      <c r="P92" s="4">
        <v>1707651.57</v>
      </c>
    </row>
    <row r="93" spans="1:16" x14ac:dyDescent="0.25">
      <c r="A93" s="3" t="s">
        <v>185</v>
      </c>
      <c r="B93" s="3" t="s">
        <v>186</v>
      </c>
      <c r="C93" s="4">
        <v>55.59</v>
      </c>
      <c r="D93" s="4">
        <v>160.13999999999999</v>
      </c>
      <c r="E93" s="4">
        <v>3713939.42</v>
      </c>
      <c r="F93" s="4">
        <v>897</v>
      </c>
      <c r="G93" s="4">
        <v>5331.38</v>
      </c>
      <c r="H93" s="4">
        <v>106645.95</v>
      </c>
      <c r="I93" s="4">
        <v>477.15</v>
      </c>
      <c r="J93" s="4">
        <v>3194.16</v>
      </c>
      <c r="K93" s="4">
        <v>3449.11</v>
      </c>
      <c r="L93" s="4">
        <v>1036.71</v>
      </c>
      <c r="M93" s="4">
        <v>106.02</v>
      </c>
      <c r="N93" s="4">
        <v>1911.95</v>
      </c>
      <c r="O93" s="4">
        <v>228.93</v>
      </c>
      <c r="P93" s="4">
        <v>3837433.51</v>
      </c>
    </row>
    <row r="94" spans="1:16" x14ac:dyDescent="0.25">
      <c r="A94" s="3" t="s">
        <v>187</v>
      </c>
      <c r="B94" s="3" t="s">
        <v>188</v>
      </c>
      <c r="C94" s="4">
        <v>0</v>
      </c>
      <c r="D94" s="4">
        <v>0</v>
      </c>
      <c r="E94" s="4">
        <v>490587.2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490587.2</v>
      </c>
    </row>
    <row r="95" spans="1:16" x14ac:dyDescent="0.25">
      <c r="A95" s="3" t="s">
        <v>189</v>
      </c>
      <c r="B95" s="3" t="s">
        <v>190</v>
      </c>
      <c r="C95" s="4">
        <v>49896.9</v>
      </c>
      <c r="D95" s="4">
        <v>11946.58</v>
      </c>
      <c r="E95" s="4">
        <v>1369989.13</v>
      </c>
      <c r="F95" s="4">
        <v>1077820.2</v>
      </c>
      <c r="G95" s="4">
        <v>62190.67</v>
      </c>
      <c r="H95" s="4">
        <v>215131.23</v>
      </c>
      <c r="I95" s="4">
        <v>7193.11</v>
      </c>
      <c r="J95" s="4">
        <v>48158.64</v>
      </c>
      <c r="K95" s="4">
        <v>51995.77</v>
      </c>
      <c r="L95" s="4">
        <v>26646.53</v>
      </c>
      <c r="M95" s="4">
        <v>1598.23</v>
      </c>
      <c r="N95" s="4">
        <v>51398.38</v>
      </c>
      <c r="O95" s="4">
        <v>3451.13</v>
      </c>
      <c r="P95" s="4">
        <v>2977416.5</v>
      </c>
    </row>
    <row r="96" spans="1:16" s="9" customFormat="1" x14ac:dyDescent="0.25">
      <c r="A96" s="7">
        <v>29999</v>
      </c>
      <c r="B96" s="7" t="s">
        <v>191</v>
      </c>
      <c r="C96" s="8">
        <v>75558750.939999998</v>
      </c>
      <c r="D96" s="8">
        <v>1616505.23</v>
      </c>
      <c r="E96" s="8">
        <v>269684794.25999999</v>
      </c>
      <c r="F96" s="8">
        <v>22215022.640000001</v>
      </c>
      <c r="G96" s="8">
        <v>23661485.800000001</v>
      </c>
      <c r="H96" s="8">
        <v>79264493.780000001</v>
      </c>
      <c r="I96" s="8">
        <v>887718.38</v>
      </c>
      <c r="J96" s="8">
        <v>12086060.84</v>
      </c>
      <c r="K96" s="8">
        <v>10541053.99</v>
      </c>
      <c r="L96" s="8">
        <v>5947819.2599999998</v>
      </c>
      <c r="M96" s="8">
        <v>154673.91</v>
      </c>
      <c r="N96" s="8">
        <v>4833134.24</v>
      </c>
      <c r="O96" s="8">
        <v>331316.25</v>
      </c>
      <c r="P96" s="8">
        <v>506782829.51999998</v>
      </c>
    </row>
    <row r="97" spans="1:16" x14ac:dyDescent="0.25">
      <c r="A97" s="3" t="s">
        <v>0</v>
      </c>
      <c r="B97" s="3" t="s">
        <v>0</v>
      </c>
      <c r="C97" s="5" t="s">
        <v>0</v>
      </c>
      <c r="D97" s="5" t="s">
        <v>0</v>
      </c>
      <c r="E97" s="5" t="s">
        <v>0</v>
      </c>
      <c r="F97" s="5" t="s">
        <v>0</v>
      </c>
      <c r="G97" s="5" t="s">
        <v>0</v>
      </c>
      <c r="H97" s="5" t="s">
        <v>0</v>
      </c>
      <c r="I97" s="5" t="s">
        <v>0</v>
      </c>
      <c r="J97" s="5" t="s">
        <v>0</v>
      </c>
      <c r="K97" s="5" t="s">
        <v>0</v>
      </c>
      <c r="L97" s="5" t="s">
        <v>0</v>
      </c>
      <c r="M97" s="5" t="s">
        <v>0</v>
      </c>
      <c r="N97" s="5" t="s">
        <v>0</v>
      </c>
      <c r="O97" s="5" t="s">
        <v>0</v>
      </c>
      <c r="P97" s="5" t="s">
        <v>0</v>
      </c>
    </row>
    <row r="98" spans="1:16" x14ac:dyDescent="0.25">
      <c r="A98" s="3" t="s">
        <v>192</v>
      </c>
      <c r="B98" s="3" t="s">
        <v>193</v>
      </c>
      <c r="C98" s="5">
        <v>1397167.25</v>
      </c>
      <c r="D98" s="5">
        <v>125760.33</v>
      </c>
      <c r="E98" s="5">
        <v>38613.379999999997</v>
      </c>
      <c r="F98" s="5">
        <v>6463268.9900000002</v>
      </c>
      <c r="G98" s="5">
        <v>2231025.27</v>
      </c>
      <c r="H98" s="5">
        <v>17577539.77</v>
      </c>
      <c r="I98" s="5">
        <v>88421.26</v>
      </c>
      <c r="J98" s="5">
        <v>1182933.94</v>
      </c>
      <c r="K98" s="5">
        <v>983591.49</v>
      </c>
      <c r="L98" s="5">
        <v>734888.62</v>
      </c>
      <c r="M98" s="5">
        <v>18751.62</v>
      </c>
      <c r="N98" s="5">
        <v>340765.21</v>
      </c>
      <c r="O98" s="5">
        <v>40055.199999999997</v>
      </c>
      <c r="P98" s="5">
        <v>31222782.329999998</v>
      </c>
    </row>
    <row r="99" spans="1:16" x14ac:dyDescent="0.25">
      <c r="A99" s="3" t="s">
        <v>194</v>
      </c>
      <c r="B99" s="3" t="s">
        <v>195</v>
      </c>
      <c r="C99" s="5">
        <v>855069.7</v>
      </c>
      <c r="D99" s="5">
        <v>82945.03</v>
      </c>
      <c r="E99" s="5">
        <v>17989.71</v>
      </c>
      <c r="F99" s="5">
        <v>4162696.88</v>
      </c>
      <c r="G99" s="5">
        <v>1268082.28</v>
      </c>
      <c r="H99" s="5">
        <v>8090481.4000000004</v>
      </c>
      <c r="I99" s="5">
        <v>43303.29</v>
      </c>
      <c r="J99" s="5">
        <v>755928.07</v>
      </c>
      <c r="K99" s="5">
        <v>609298.9</v>
      </c>
      <c r="L99" s="5">
        <v>421896.74</v>
      </c>
      <c r="M99" s="5">
        <v>9065.7099999999991</v>
      </c>
      <c r="N99" s="5">
        <v>161189.15</v>
      </c>
      <c r="O99" s="5">
        <v>19139.89</v>
      </c>
      <c r="P99" s="5">
        <v>16497086.75</v>
      </c>
    </row>
    <row r="100" spans="1:16" x14ac:dyDescent="0.25">
      <c r="A100" s="3" t="s">
        <v>196</v>
      </c>
      <c r="B100" s="3" t="s">
        <v>197</v>
      </c>
      <c r="C100" s="5">
        <v>621334.51</v>
      </c>
      <c r="D100" s="5">
        <v>64216.34</v>
      </c>
      <c r="E100" s="5">
        <v>11835.43</v>
      </c>
      <c r="F100" s="5">
        <v>3201562.72</v>
      </c>
      <c r="G100" s="5">
        <v>977120.81</v>
      </c>
      <c r="H100" s="5">
        <v>6098311.0599999996</v>
      </c>
      <c r="I100" s="5">
        <v>32673.68</v>
      </c>
      <c r="J100" s="5">
        <v>661200.55000000005</v>
      </c>
      <c r="K100" s="5">
        <v>453530.4</v>
      </c>
      <c r="L100" s="5">
        <v>319978.09999999998</v>
      </c>
      <c r="M100" s="5">
        <v>6916.17</v>
      </c>
      <c r="N100" s="5">
        <v>122959.98</v>
      </c>
      <c r="O100" s="5">
        <v>14599.76</v>
      </c>
      <c r="P100" s="5">
        <v>12586239.51</v>
      </c>
    </row>
    <row r="101" spans="1:16" x14ac:dyDescent="0.25">
      <c r="A101" s="3" t="s">
        <v>198</v>
      </c>
      <c r="B101" s="3" t="s">
        <v>199</v>
      </c>
      <c r="C101" s="5">
        <v>233735.19</v>
      </c>
      <c r="D101" s="5">
        <v>18728.689999999999</v>
      </c>
      <c r="E101" s="5">
        <v>6154.28</v>
      </c>
      <c r="F101" s="5">
        <v>961134.16</v>
      </c>
      <c r="G101" s="5">
        <v>290961.46999999997</v>
      </c>
      <c r="H101" s="5">
        <v>1992170.34</v>
      </c>
      <c r="I101" s="5">
        <v>10629.61</v>
      </c>
      <c r="J101" s="5">
        <v>94727.52</v>
      </c>
      <c r="K101" s="5">
        <v>155768.5</v>
      </c>
      <c r="L101" s="5">
        <v>101918.64</v>
      </c>
      <c r="M101" s="5">
        <v>2149.54</v>
      </c>
      <c r="N101" s="5">
        <v>38229.17</v>
      </c>
      <c r="O101" s="5">
        <v>4540.13</v>
      </c>
      <c r="P101" s="5">
        <v>3910847.24</v>
      </c>
    </row>
    <row r="102" spans="1:16" x14ac:dyDescent="0.25">
      <c r="A102" s="3" t="s">
        <v>200</v>
      </c>
      <c r="B102" s="3" t="s">
        <v>201</v>
      </c>
      <c r="C102" s="5">
        <v>542097.55000000005</v>
      </c>
      <c r="D102" s="5">
        <v>42815.3</v>
      </c>
      <c r="E102" s="5">
        <v>20623.669999999998</v>
      </c>
      <c r="F102" s="5">
        <v>2300572.11</v>
      </c>
      <c r="G102" s="5">
        <v>962942.99</v>
      </c>
      <c r="H102" s="5">
        <v>9487058.3699999992</v>
      </c>
      <c r="I102" s="5">
        <v>45117.97</v>
      </c>
      <c r="J102" s="5">
        <v>427005.87</v>
      </c>
      <c r="K102" s="5">
        <v>374292.59</v>
      </c>
      <c r="L102" s="5">
        <v>312991.88</v>
      </c>
      <c r="M102" s="5">
        <v>9685.91</v>
      </c>
      <c r="N102" s="5">
        <v>179576.06</v>
      </c>
      <c r="O102" s="5">
        <v>20915.310000000001</v>
      </c>
      <c r="P102" s="5">
        <v>14725695.58</v>
      </c>
    </row>
    <row r="103" spans="1:16" x14ac:dyDescent="0.25">
      <c r="A103" s="3" t="s">
        <v>202</v>
      </c>
      <c r="B103" s="3" t="s">
        <v>203</v>
      </c>
      <c r="C103" s="5">
        <v>14500695.99</v>
      </c>
      <c r="D103" s="5">
        <v>588445.56999999995</v>
      </c>
      <c r="E103" s="5">
        <v>137007991.15000001</v>
      </c>
      <c r="F103" s="5">
        <v>19534394.260000002</v>
      </c>
      <c r="G103" s="5">
        <v>13622138.119999999</v>
      </c>
      <c r="H103" s="5">
        <v>53515680.68</v>
      </c>
      <c r="I103" s="5">
        <v>308686.89</v>
      </c>
      <c r="J103" s="5">
        <v>8486839.8699999992</v>
      </c>
      <c r="K103" s="5">
        <v>3422786.2</v>
      </c>
      <c r="L103" s="5">
        <v>3806826.96</v>
      </c>
      <c r="M103" s="5">
        <v>62200.42</v>
      </c>
      <c r="N103" s="5">
        <v>1224978.8999999999</v>
      </c>
      <c r="O103" s="5">
        <v>134250.38</v>
      </c>
      <c r="P103" s="5">
        <v>256215915.38999999</v>
      </c>
    </row>
    <row r="104" spans="1:16" x14ac:dyDescent="0.25">
      <c r="A104" s="3" t="s">
        <v>204</v>
      </c>
      <c r="B104" s="3" t="s">
        <v>205</v>
      </c>
      <c r="C104" s="5">
        <v>529160.93999999994</v>
      </c>
      <c r="D104" s="5">
        <v>27836.87</v>
      </c>
      <c r="E104" s="5">
        <v>5211536.97</v>
      </c>
      <c r="F104" s="5">
        <v>848148.11</v>
      </c>
      <c r="G104" s="5">
        <v>546783.15</v>
      </c>
      <c r="H104" s="5">
        <v>2391583.04</v>
      </c>
      <c r="I104" s="5">
        <v>13543.3</v>
      </c>
      <c r="J104" s="5">
        <v>377438.02</v>
      </c>
      <c r="K104" s="5">
        <v>149199.49</v>
      </c>
      <c r="L104" s="5">
        <v>150966.26</v>
      </c>
      <c r="M104" s="5">
        <v>2764.84</v>
      </c>
      <c r="N104" s="5">
        <v>52796.28</v>
      </c>
      <c r="O104" s="5">
        <v>5970.26</v>
      </c>
      <c r="P104" s="5">
        <v>10307727.529999999</v>
      </c>
    </row>
    <row r="105" spans="1:16" x14ac:dyDescent="0.25">
      <c r="A105" s="3" t="s">
        <v>206</v>
      </c>
      <c r="B105" s="3" t="s">
        <v>207</v>
      </c>
      <c r="C105" s="5">
        <v>1048635.19</v>
      </c>
      <c r="D105" s="5">
        <v>45994.85</v>
      </c>
      <c r="E105" s="5">
        <v>9730071.4900000002</v>
      </c>
      <c r="F105" s="5">
        <v>1511648.06</v>
      </c>
      <c r="G105" s="5">
        <v>1018751.1</v>
      </c>
      <c r="H105" s="5">
        <v>4382130.8099999996</v>
      </c>
      <c r="I105" s="5">
        <v>24275.03</v>
      </c>
      <c r="J105" s="5">
        <v>620853.18999999994</v>
      </c>
      <c r="K105" s="5">
        <v>262631.24</v>
      </c>
      <c r="L105" s="5">
        <v>283360.90999999997</v>
      </c>
      <c r="M105" s="5">
        <v>5008.6400000000003</v>
      </c>
      <c r="N105" s="5">
        <v>102709.48</v>
      </c>
      <c r="O105" s="5">
        <v>10797.36</v>
      </c>
      <c r="P105" s="5">
        <v>19046867.350000001</v>
      </c>
    </row>
    <row r="106" spans="1:16" x14ac:dyDescent="0.25">
      <c r="A106" s="3" t="s">
        <v>208</v>
      </c>
      <c r="B106" s="3" t="s">
        <v>209</v>
      </c>
      <c r="C106" s="5">
        <v>12922899.859999999</v>
      </c>
      <c r="D106" s="5">
        <v>514613.85</v>
      </c>
      <c r="E106" s="5">
        <v>122066382.69</v>
      </c>
      <c r="F106" s="5">
        <v>17174598.09</v>
      </c>
      <c r="G106" s="5">
        <v>12056603.869999999</v>
      </c>
      <c r="H106" s="5">
        <v>46741966.829999998</v>
      </c>
      <c r="I106" s="5">
        <v>270868.56</v>
      </c>
      <c r="J106" s="5">
        <v>7488548.6600000001</v>
      </c>
      <c r="K106" s="5">
        <v>3010955.47</v>
      </c>
      <c r="L106" s="5">
        <v>3372499.79</v>
      </c>
      <c r="M106" s="5">
        <v>54426.94</v>
      </c>
      <c r="N106" s="5">
        <v>1069473.1399999999</v>
      </c>
      <c r="O106" s="5">
        <v>117482.76</v>
      </c>
      <c r="P106" s="5">
        <v>226861320.50999999</v>
      </c>
    </row>
    <row r="107" spans="1:16" x14ac:dyDescent="0.25">
      <c r="A107" s="3" t="s">
        <v>210</v>
      </c>
      <c r="B107" s="3" t="s">
        <v>211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</row>
    <row r="108" spans="1:16" x14ac:dyDescent="0.25">
      <c r="A108" s="3" t="s">
        <v>212</v>
      </c>
      <c r="B108" s="3" t="s">
        <v>213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</row>
    <row r="109" spans="1:16" x14ac:dyDescent="0.25">
      <c r="A109" s="3" t="s">
        <v>214</v>
      </c>
      <c r="B109" s="3" t="s">
        <v>215</v>
      </c>
      <c r="C109" s="5">
        <v>103789.34</v>
      </c>
      <c r="D109" s="5">
        <v>13032.51</v>
      </c>
      <c r="E109" s="5">
        <v>3999273.73</v>
      </c>
      <c r="F109" s="5">
        <v>140873.71</v>
      </c>
      <c r="G109" s="5">
        <v>419640.87</v>
      </c>
      <c r="H109" s="5">
        <v>1294041.79</v>
      </c>
      <c r="I109" s="5">
        <v>7756.55</v>
      </c>
      <c r="J109" s="5">
        <v>461214.99</v>
      </c>
      <c r="K109" s="5">
        <v>86167.27</v>
      </c>
      <c r="L109" s="5">
        <v>54923.08</v>
      </c>
      <c r="M109" s="5">
        <v>1723.42</v>
      </c>
      <c r="N109" s="5">
        <v>31141.72</v>
      </c>
      <c r="O109" s="5">
        <v>3721.47</v>
      </c>
      <c r="P109" s="5">
        <v>6617300.4500000002</v>
      </c>
    </row>
    <row r="110" spans="1:16" x14ac:dyDescent="0.25">
      <c r="A110" s="3" t="s">
        <v>216</v>
      </c>
      <c r="B110" s="3" t="s">
        <v>217</v>
      </c>
      <c r="C110" s="5">
        <v>256163.51</v>
      </c>
      <c r="D110" s="5">
        <v>77412</v>
      </c>
      <c r="E110" s="5">
        <v>10798565.460000001</v>
      </c>
      <c r="F110" s="5">
        <v>659186.81000000006</v>
      </c>
      <c r="G110" s="5">
        <v>1672664.58</v>
      </c>
      <c r="H110" s="5">
        <v>6301130.5</v>
      </c>
      <c r="I110" s="5">
        <v>33322.68</v>
      </c>
      <c r="J110" s="5">
        <v>1214563.42</v>
      </c>
      <c r="K110" s="5">
        <v>387166.22</v>
      </c>
      <c r="L110" s="5">
        <v>289302.31</v>
      </c>
      <c r="M110" s="5">
        <v>7403.91</v>
      </c>
      <c r="N110" s="5">
        <v>134671.65</v>
      </c>
      <c r="O110" s="5">
        <v>15987.67</v>
      </c>
      <c r="P110" s="5">
        <v>21847540.719999999</v>
      </c>
    </row>
    <row r="111" spans="1:16" x14ac:dyDescent="0.25">
      <c r="A111" s="3" t="s">
        <v>218</v>
      </c>
      <c r="B111" s="3" t="s">
        <v>219</v>
      </c>
      <c r="C111" s="5">
        <v>0</v>
      </c>
      <c r="D111" s="5">
        <v>0</v>
      </c>
      <c r="E111" s="5">
        <v>345519.57</v>
      </c>
      <c r="F111" s="5">
        <v>0</v>
      </c>
      <c r="G111" s="5">
        <v>13654.16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359173.73</v>
      </c>
    </row>
    <row r="112" spans="1:16" x14ac:dyDescent="0.25">
      <c r="A112" s="3" t="s">
        <v>220</v>
      </c>
      <c r="B112" s="3" t="s">
        <v>221</v>
      </c>
      <c r="C112" s="5">
        <v>1004750.4</v>
      </c>
      <c r="D112" s="5">
        <v>26535.39</v>
      </c>
      <c r="E112" s="5">
        <v>5187.34</v>
      </c>
      <c r="F112" s="5">
        <v>765646.35</v>
      </c>
      <c r="G112" s="5">
        <v>377421.53</v>
      </c>
      <c r="H112" s="5">
        <v>1928712.85</v>
      </c>
      <c r="I112" s="5">
        <v>10157.82</v>
      </c>
      <c r="J112" s="5">
        <v>94783.08</v>
      </c>
      <c r="K112" s="5">
        <v>83329.850000000006</v>
      </c>
      <c r="L112" s="5">
        <v>120283.39</v>
      </c>
      <c r="M112" s="5">
        <v>1995.16</v>
      </c>
      <c r="N112" s="5">
        <v>36005.360000000001</v>
      </c>
      <c r="O112" s="5">
        <v>4308.25</v>
      </c>
      <c r="P112" s="5">
        <v>4459116.7699999996</v>
      </c>
    </row>
    <row r="113" spans="1:16" x14ac:dyDescent="0.25">
      <c r="A113" s="3" t="s">
        <v>222</v>
      </c>
      <c r="B113" s="3" t="s">
        <v>223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</row>
    <row r="114" spans="1:16" x14ac:dyDescent="0.25">
      <c r="A114" s="3" t="s">
        <v>224</v>
      </c>
      <c r="B114" s="3" t="s">
        <v>225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</row>
    <row r="115" spans="1:16" s="9" customFormat="1" x14ac:dyDescent="0.25">
      <c r="A115" s="7">
        <v>39999</v>
      </c>
      <c r="B115" s="7" t="s">
        <v>226</v>
      </c>
      <c r="C115" s="10">
        <v>17262566.489999998</v>
      </c>
      <c r="D115" s="10">
        <v>831185.8</v>
      </c>
      <c r="E115" s="10">
        <v>152195150.63</v>
      </c>
      <c r="F115" s="10">
        <v>27563370.120000001</v>
      </c>
      <c r="G115" s="10">
        <v>18336544.530000001</v>
      </c>
      <c r="H115" s="10">
        <v>80617105.590000004</v>
      </c>
      <c r="I115" s="10">
        <v>448345.2</v>
      </c>
      <c r="J115" s="10">
        <v>11440335.300000001</v>
      </c>
      <c r="K115" s="10">
        <v>4963041.03</v>
      </c>
      <c r="L115" s="10">
        <v>5006224.3600000003</v>
      </c>
      <c r="M115" s="10">
        <v>92074.53</v>
      </c>
      <c r="N115" s="10">
        <v>1767562.84</v>
      </c>
      <c r="O115" s="10">
        <v>198322.97</v>
      </c>
      <c r="P115" s="10">
        <v>320721829.38999999</v>
      </c>
    </row>
    <row r="116" spans="1:16" s="9" customFormat="1" x14ac:dyDescent="0.25">
      <c r="A116" s="7">
        <v>48888</v>
      </c>
      <c r="B116" s="7" t="s">
        <v>227</v>
      </c>
      <c r="C116" s="10">
        <v>5422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5422</v>
      </c>
    </row>
    <row r="117" spans="1:16" s="9" customFormat="1" x14ac:dyDescent="0.25">
      <c r="A117" s="7">
        <v>49999</v>
      </c>
      <c r="B117" s="7" t="s">
        <v>228</v>
      </c>
      <c r="C117" s="10">
        <v>96742276.700000003</v>
      </c>
      <c r="D117" s="10">
        <v>2744317.93</v>
      </c>
      <c r="E117" s="10">
        <v>424611456.64999998</v>
      </c>
      <c r="F117" s="10">
        <v>51726308.640000001</v>
      </c>
      <c r="G117" s="10">
        <v>45611414.719999999</v>
      </c>
      <c r="H117" s="10">
        <v>185021260.91999999</v>
      </c>
      <c r="I117" s="10">
        <v>1494144.01</v>
      </c>
      <c r="J117" s="10">
        <v>25182133.780000001</v>
      </c>
      <c r="K117" s="10">
        <v>19864744.25</v>
      </c>
      <c r="L117" s="10">
        <v>11646618.08</v>
      </c>
      <c r="M117" s="10">
        <v>277836.89</v>
      </c>
      <c r="N117" s="10">
        <v>7397467.79</v>
      </c>
      <c r="O117" s="10">
        <v>596770.23</v>
      </c>
      <c r="P117" s="10">
        <v>872916750.59000003</v>
      </c>
    </row>
  </sheetData>
  <mergeCells count="5">
    <mergeCell ref="C3:D3"/>
    <mergeCell ref="E3:G3"/>
    <mergeCell ref="H3:K3"/>
    <mergeCell ref="A2:P2"/>
    <mergeCell ref="A1:P1"/>
  </mergeCells>
  <pageMargins left="0.70866141732283472" right="0.70866141732283472" top="0.74803149606299213" bottom="0.74803149606299213" header="0.31496062992125984" footer="0.31496062992125984"/>
  <pageSetup paperSize="8" scale="49" fitToHeight="100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7" sqref="H7"/>
    </sheetView>
  </sheetViews>
  <sheetFormatPr defaultRowHeight="15" x14ac:dyDescent="0.25"/>
  <sheetData>
    <row r="1" spans="1:1" x14ac:dyDescent="0.25">
      <c r="A1" t="s">
        <v>246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zoomScale="76" zoomScaleNormal="76" workbookViewId="0">
      <selection activeCell="B35" sqref="B35"/>
    </sheetView>
  </sheetViews>
  <sheetFormatPr defaultRowHeight="12.75" x14ac:dyDescent="0.2"/>
  <cols>
    <col min="1" max="1" width="7.85546875" style="12" customWidth="1"/>
    <col min="2" max="2" width="71.28515625" style="12" customWidth="1"/>
    <col min="3" max="16" width="20.7109375" style="12" customWidth="1"/>
    <col min="17" max="17" width="16.140625" style="12" customWidth="1"/>
    <col min="18" max="16384" width="9.140625" style="12"/>
  </cols>
  <sheetData>
    <row r="1" spans="1:17" ht="31.5" customHeight="1" x14ac:dyDescent="0.3">
      <c r="A1" s="40" t="s">
        <v>234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3" spans="1:17" ht="15" x14ac:dyDescent="0.25">
      <c r="A3" s="7" t="s">
        <v>0</v>
      </c>
      <c r="B3" s="7" t="s">
        <v>0</v>
      </c>
      <c r="C3" s="41" t="s">
        <v>1</v>
      </c>
      <c r="D3" s="42"/>
      <c r="E3" s="41" t="s">
        <v>2</v>
      </c>
      <c r="F3" s="43"/>
      <c r="G3" s="42"/>
      <c r="H3" s="41" t="s">
        <v>3</v>
      </c>
      <c r="I3" s="43"/>
      <c r="J3" s="43"/>
      <c r="K3" s="42"/>
      <c r="L3" s="7" t="s">
        <v>0</v>
      </c>
      <c r="M3" s="7" t="s">
        <v>0</v>
      </c>
      <c r="N3" s="7" t="s">
        <v>0</v>
      </c>
      <c r="O3" s="7" t="s">
        <v>0</v>
      </c>
      <c r="P3" s="7" t="s">
        <v>0</v>
      </c>
    </row>
    <row r="4" spans="1:17" ht="51" customHeight="1" x14ac:dyDescent="0.25">
      <c r="A4" s="7" t="s">
        <v>0</v>
      </c>
      <c r="B4" s="7" t="s">
        <v>0</v>
      </c>
      <c r="C4" s="14" t="s">
        <v>231</v>
      </c>
      <c r="D4" s="14" t="s">
        <v>232</v>
      </c>
      <c r="E4" s="14" t="s">
        <v>4</v>
      </c>
      <c r="F4" s="14" t="s">
        <v>5</v>
      </c>
      <c r="G4" s="14" t="s">
        <v>6</v>
      </c>
      <c r="H4" s="14" t="s">
        <v>229</v>
      </c>
      <c r="I4" s="14" t="s">
        <v>7</v>
      </c>
      <c r="J4" s="14" t="s">
        <v>230</v>
      </c>
      <c r="K4" s="14" t="s">
        <v>8</v>
      </c>
      <c r="L4" s="14" t="s">
        <v>9</v>
      </c>
      <c r="M4" s="14" t="s">
        <v>10</v>
      </c>
      <c r="N4" s="14" t="s">
        <v>11</v>
      </c>
      <c r="O4" s="14" t="s">
        <v>12</v>
      </c>
      <c r="P4" s="14" t="s">
        <v>13</v>
      </c>
    </row>
    <row r="5" spans="1:17" ht="15" x14ac:dyDescent="0.25">
      <c r="A5" s="15" t="s">
        <v>0</v>
      </c>
      <c r="B5" s="15" t="s">
        <v>0</v>
      </c>
      <c r="C5" s="15" t="s">
        <v>0</v>
      </c>
      <c r="D5" s="15" t="s">
        <v>0</v>
      </c>
      <c r="E5" s="15" t="s">
        <v>0</v>
      </c>
      <c r="F5" s="15" t="s">
        <v>0</v>
      </c>
      <c r="G5" s="15" t="s">
        <v>0</v>
      </c>
      <c r="H5" s="15" t="s">
        <v>0</v>
      </c>
      <c r="I5" s="15" t="s">
        <v>0</v>
      </c>
      <c r="J5" s="15" t="s">
        <v>0</v>
      </c>
      <c r="K5" s="15" t="s">
        <v>0</v>
      </c>
      <c r="L5" s="15" t="s">
        <v>0</v>
      </c>
      <c r="M5" s="15" t="s">
        <v>0</v>
      </c>
      <c r="N5" s="15" t="s">
        <v>0</v>
      </c>
      <c r="O5" s="15" t="s">
        <v>0</v>
      </c>
      <c r="P5" s="15" t="s">
        <v>0</v>
      </c>
    </row>
    <row r="6" spans="1:17" ht="15" x14ac:dyDescent="0.25">
      <c r="A6" s="7" t="s">
        <v>14</v>
      </c>
      <c r="B6" s="7" t="s">
        <v>15</v>
      </c>
      <c r="C6" s="5" t="s">
        <v>0</v>
      </c>
      <c r="D6" s="5" t="s">
        <v>0</v>
      </c>
      <c r="E6" s="5" t="s">
        <v>0</v>
      </c>
      <c r="F6" s="5" t="s">
        <v>0</v>
      </c>
      <c r="G6" s="5" t="s">
        <v>0</v>
      </c>
      <c r="H6" s="5" t="s">
        <v>0</v>
      </c>
      <c r="I6" s="5" t="s">
        <v>0</v>
      </c>
      <c r="J6" s="5" t="s">
        <v>0</v>
      </c>
      <c r="K6" s="5" t="s">
        <v>0</v>
      </c>
      <c r="L6" s="5" t="s">
        <v>0</v>
      </c>
      <c r="M6" s="5" t="s">
        <v>0</v>
      </c>
      <c r="N6" s="5" t="s">
        <v>0</v>
      </c>
      <c r="O6" s="5" t="s">
        <v>0</v>
      </c>
      <c r="P6" s="5" t="s">
        <v>0</v>
      </c>
    </row>
    <row r="7" spans="1:17" ht="15" x14ac:dyDescent="0.25">
      <c r="A7" s="15" t="s">
        <v>16</v>
      </c>
      <c r="B7" s="15" t="s">
        <v>17</v>
      </c>
      <c r="C7" s="4">
        <v>4881492.9400000004</v>
      </c>
      <c r="D7" s="4">
        <v>79142.710000000006</v>
      </c>
      <c r="E7" s="4">
        <v>35501.870000000003</v>
      </c>
      <c r="F7" s="4">
        <v>563494.53</v>
      </c>
      <c r="G7" s="4">
        <v>901682.9</v>
      </c>
      <c r="H7" s="4">
        <v>5027356.43</v>
      </c>
      <c r="I7" s="4">
        <v>26031.94</v>
      </c>
      <c r="J7" s="4">
        <v>454440.14</v>
      </c>
      <c r="K7" s="4">
        <v>1146628.93</v>
      </c>
      <c r="L7" s="4">
        <v>148039.92000000001</v>
      </c>
      <c r="M7" s="4">
        <v>10270.58</v>
      </c>
      <c r="N7" s="4">
        <v>230631.32</v>
      </c>
      <c r="O7" s="4">
        <v>342.74</v>
      </c>
      <c r="P7" s="4">
        <v>13505056.949999999</v>
      </c>
      <c r="Q7" s="13"/>
    </row>
    <row r="8" spans="1:17" ht="15" x14ac:dyDescent="0.25">
      <c r="A8" s="15" t="s">
        <v>18</v>
      </c>
      <c r="B8" s="15" t="s">
        <v>19</v>
      </c>
      <c r="C8" s="4">
        <v>2745601.87</v>
      </c>
      <c r="D8" s="4">
        <v>55432.77</v>
      </c>
      <c r="E8" s="4">
        <v>0</v>
      </c>
      <c r="F8" s="4">
        <v>296193.40000000002</v>
      </c>
      <c r="G8" s="4">
        <v>514645.31</v>
      </c>
      <c r="H8" s="4">
        <v>2984622.2</v>
      </c>
      <c r="I8" s="4">
        <v>15586.66</v>
      </c>
      <c r="J8" s="4">
        <v>323675.81</v>
      </c>
      <c r="K8" s="4">
        <v>809856.85</v>
      </c>
      <c r="L8" s="4">
        <v>89891.04</v>
      </c>
      <c r="M8" s="4">
        <v>6408.28</v>
      </c>
      <c r="N8" s="4">
        <v>118104.35</v>
      </c>
      <c r="O8" s="4">
        <v>213.85</v>
      </c>
      <c r="P8" s="4">
        <v>7960232.3899999997</v>
      </c>
      <c r="Q8" s="13"/>
    </row>
    <row r="9" spans="1:17" ht="15" x14ac:dyDescent="0.25">
      <c r="A9" s="15" t="s">
        <v>20</v>
      </c>
      <c r="B9" s="15" t="s">
        <v>21</v>
      </c>
      <c r="C9" s="4">
        <v>2135891.0699999998</v>
      </c>
      <c r="D9" s="4">
        <v>23709.94</v>
      </c>
      <c r="E9" s="4">
        <v>35501.870000000003</v>
      </c>
      <c r="F9" s="4">
        <v>267301.13</v>
      </c>
      <c r="G9" s="4">
        <v>387037.59</v>
      </c>
      <c r="H9" s="4">
        <v>2042734.23</v>
      </c>
      <c r="I9" s="4">
        <v>10445.280000000001</v>
      </c>
      <c r="J9" s="4">
        <v>130764.33</v>
      </c>
      <c r="K9" s="4">
        <v>336772.08</v>
      </c>
      <c r="L9" s="4">
        <v>58148.88</v>
      </c>
      <c r="M9" s="4">
        <v>3862.3</v>
      </c>
      <c r="N9" s="4">
        <v>112526.97</v>
      </c>
      <c r="O9" s="4">
        <v>128.88999999999999</v>
      </c>
      <c r="P9" s="4">
        <v>5544824.5599999996</v>
      </c>
      <c r="Q9" s="13"/>
    </row>
    <row r="10" spans="1:17" ht="15" x14ac:dyDescent="0.25">
      <c r="A10" s="15" t="s">
        <v>22</v>
      </c>
      <c r="B10" s="15" t="s">
        <v>23</v>
      </c>
      <c r="C10" s="4">
        <v>2844.48</v>
      </c>
      <c r="D10" s="4">
        <v>4314.3</v>
      </c>
      <c r="E10" s="4">
        <v>0</v>
      </c>
      <c r="F10" s="4">
        <v>44049.36</v>
      </c>
      <c r="G10" s="4">
        <v>80927.070000000007</v>
      </c>
      <c r="H10" s="4">
        <v>397810.4</v>
      </c>
      <c r="I10" s="4">
        <v>2789.49</v>
      </c>
      <c r="J10" s="4">
        <v>58759.7</v>
      </c>
      <c r="K10" s="4">
        <v>300787.46999999997</v>
      </c>
      <c r="L10" s="4">
        <v>17928.12</v>
      </c>
      <c r="M10" s="4">
        <v>1146.8699999999999</v>
      </c>
      <c r="N10" s="4">
        <v>11468.4</v>
      </c>
      <c r="O10" s="4">
        <v>38.270000000000003</v>
      </c>
      <c r="P10" s="4">
        <v>922863.93</v>
      </c>
      <c r="Q10" s="13"/>
    </row>
    <row r="11" spans="1:17" ht="15" x14ac:dyDescent="0.25">
      <c r="A11" s="15" t="s">
        <v>24</v>
      </c>
      <c r="B11" s="15" t="s">
        <v>25</v>
      </c>
      <c r="C11" s="4">
        <v>2339.4299999999998</v>
      </c>
      <c r="D11" s="4">
        <v>20189.54</v>
      </c>
      <c r="E11" s="4">
        <v>0</v>
      </c>
      <c r="F11" s="4">
        <v>322705.5</v>
      </c>
      <c r="G11" s="4">
        <v>237745.94</v>
      </c>
      <c r="H11" s="4">
        <v>1863576.04</v>
      </c>
      <c r="I11" s="4">
        <v>8363.3700000000008</v>
      </c>
      <c r="J11" s="4">
        <v>64739.35</v>
      </c>
      <c r="K11" s="4">
        <v>333704.52</v>
      </c>
      <c r="L11" s="4">
        <v>43359.01</v>
      </c>
      <c r="M11" s="4">
        <v>3438.51</v>
      </c>
      <c r="N11" s="4">
        <v>34032.83</v>
      </c>
      <c r="O11" s="4">
        <v>114.75</v>
      </c>
      <c r="P11" s="4">
        <v>2934308.79</v>
      </c>
      <c r="Q11" s="13"/>
    </row>
    <row r="12" spans="1:17" ht="15" x14ac:dyDescent="0.25">
      <c r="A12" s="15" t="s">
        <v>26</v>
      </c>
      <c r="B12" s="15" t="s">
        <v>27</v>
      </c>
      <c r="C12" s="4">
        <v>98013.119999999995</v>
      </c>
      <c r="D12" s="4">
        <v>100507.89</v>
      </c>
      <c r="E12" s="4">
        <v>636650.26</v>
      </c>
      <c r="F12" s="4">
        <v>129615.48</v>
      </c>
      <c r="G12" s="4">
        <v>943381.84</v>
      </c>
      <c r="H12" s="4">
        <v>8210257.6500000004</v>
      </c>
      <c r="I12" s="4">
        <v>65152.83</v>
      </c>
      <c r="J12" s="4">
        <v>566236.81999999995</v>
      </c>
      <c r="K12" s="4">
        <v>1128465.3999999999</v>
      </c>
      <c r="L12" s="4">
        <v>180697.08</v>
      </c>
      <c r="M12" s="4">
        <v>16054.95</v>
      </c>
      <c r="N12" s="4">
        <v>221936.36</v>
      </c>
      <c r="O12" s="4">
        <v>535.77</v>
      </c>
      <c r="P12" s="4">
        <v>12297505.449999999</v>
      </c>
      <c r="Q12" s="13"/>
    </row>
    <row r="13" spans="1:17" ht="15" x14ac:dyDescent="0.25">
      <c r="A13" s="15" t="s">
        <v>28</v>
      </c>
      <c r="B13" s="15" t="s">
        <v>29</v>
      </c>
      <c r="C13" s="4">
        <v>32158.560000000001</v>
      </c>
      <c r="D13" s="4">
        <v>75691.75</v>
      </c>
      <c r="E13" s="4">
        <v>1052532.6200000001</v>
      </c>
      <c r="F13" s="4">
        <v>267007.25</v>
      </c>
      <c r="G13" s="4">
        <v>827998.75</v>
      </c>
      <c r="H13" s="4">
        <v>6904215.4299999997</v>
      </c>
      <c r="I13" s="4">
        <v>58591.13</v>
      </c>
      <c r="J13" s="4">
        <v>378060.76</v>
      </c>
      <c r="K13" s="4">
        <v>913711.81</v>
      </c>
      <c r="L13" s="4">
        <v>145607.89000000001</v>
      </c>
      <c r="M13" s="4">
        <v>14149.48</v>
      </c>
      <c r="N13" s="4">
        <v>218827.35</v>
      </c>
      <c r="O13" s="4">
        <v>472.18</v>
      </c>
      <c r="P13" s="4">
        <v>10889024.960000001</v>
      </c>
      <c r="Q13" s="13"/>
    </row>
    <row r="14" spans="1:17" ht="15" x14ac:dyDescent="0.25">
      <c r="A14" s="15" t="s">
        <v>30</v>
      </c>
      <c r="B14" s="15" t="s">
        <v>31</v>
      </c>
      <c r="C14" s="4">
        <v>71425.41</v>
      </c>
      <c r="D14" s="4">
        <v>34207.449999999997</v>
      </c>
      <c r="E14" s="4">
        <v>780955.25</v>
      </c>
      <c r="F14" s="4">
        <v>298157.87</v>
      </c>
      <c r="G14" s="4">
        <v>559219.62</v>
      </c>
      <c r="H14" s="4">
        <v>2447603.9300000002</v>
      </c>
      <c r="I14" s="4">
        <v>11853.4</v>
      </c>
      <c r="J14" s="4">
        <v>131771.03</v>
      </c>
      <c r="K14" s="4">
        <v>288811.27</v>
      </c>
      <c r="L14" s="4">
        <v>107157.66</v>
      </c>
      <c r="M14" s="4">
        <v>4441.2299999999996</v>
      </c>
      <c r="N14" s="4">
        <v>67927.86</v>
      </c>
      <c r="O14" s="4">
        <v>148.19999999999999</v>
      </c>
      <c r="P14" s="4">
        <v>4803680.18</v>
      </c>
      <c r="Q14" s="13"/>
    </row>
    <row r="15" spans="1:17" ht="15" x14ac:dyDescent="0.25">
      <c r="A15" s="15" t="s">
        <v>32</v>
      </c>
      <c r="B15" s="15" t="s">
        <v>33</v>
      </c>
      <c r="C15" s="4">
        <v>63099.75</v>
      </c>
      <c r="D15" s="4">
        <v>14136.4</v>
      </c>
      <c r="E15" s="4">
        <v>735378</v>
      </c>
      <c r="F15" s="4">
        <v>264728.07</v>
      </c>
      <c r="G15" s="4">
        <v>404938.2</v>
      </c>
      <c r="H15" s="4">
        <v>1384272.03</v>
      </c>
      <c r="I15" s="4">
        <v>5931.15</v>
      </c>
      <c r="J15" s="4">
        <v>80588.5</v>
      </c>
      <c r="K15" s="4">
        <v>131967.47</v>
      </c>
      <c r="L15" s="4">
        <v>63790.42</v>
      </c>
      <c r="M15" s="4">
        <v>2438.5300000000002</v>
      </c>
      <c r="N15" s="4">
        <v>44806.48</v>
      </c>
      <c r="O15" s="4">
        <v>81.37</v>
      </c>
      <c r="P15" s="4">
        <v>3196156.37</v>
      </c>
      <c r="Q15" s="13"/>
    </row>
    <row r="16" spans="1:17" ht="15" x14ac:dyDescent="0.25">
      <c r="A16" s="15" t="s">
        <v>34</v>
      </c>
      <c r="B16" s="15" t="s">
        <v>35</v>
      </c>
      <c r="C16" s="4">
        <v>5359.69</v>
      </c>
      <c r="D16" s="4">
        <v>1997.13</v>
      </c>
      <c r="E16" s="4">
        <v>735378</v>
      </c>
      <c r="F16" s="4">
        <v>174092.38</v>
      </c>
      <c r="G16" s="4">
        <v>215586.33</v>
      </c>
      <c r="H16" s="4">
        <v>152568.07</v>
      </c>
      <c r="I16" s="4">
        <v>753.91</v>
      </c>
      <c r="J16" s="4">
        <v>5838.38</v>
      </c>
      <c r="K16" s="4">
        <v>46139.93</v>
      </c>
      <c r="L16" s="4">
        <v>7847.5</v>
      </c>
      <c r="M16" s="4">
        <v>309.95999999999998</v>
      </c>
      <c r="N16" s="4">
        <v>23825.64</v>
      </c>
      <c r="O16" s="4">
        <v>10.34</v>
      </c>
      <c r="P16" s="4">
        <v>1369707.26</v>
      </c>
      <c r="Q16" s="13"/>
    </row>
    <row r="17" spans="1:17" ht="15" x14ac:dyDescent="0.25">
      <c r="A17" s="15" t="s">
        <v>36</v>
      </c>
      <c r="B17" s="15" t="s">
        <v>37</v>
      </c>
      <c r="C17" s="4">
        <v>9652.67</v>
      </c>
      <c r="D17" s="4">
        <v>3363.88</v>
      </c>
      <c r="E17" s="4">
        <v>0</v>
      </c>
      <c r="F17" s="4">
        <v>690.68</v>
      </c>
      <c r="G17" s="4">
        <v>21241.99</v>
      </c>
      <c r="H17" s="4">
        <v>70852.92</v>
      </c>
      <c r="I17" s="4">
        <v>277.17</v>
      </c>
      <c r="J17" s="4">
        <v>2088.73</v>
      </c>
      <c r="K17" s="4">
        <v>2423.09</v>
      </c>
      <c r="L17" s="4">
        <v>3808.15</v>
      </c>
      <c r="M17" s="4">
        <v>113.96</v>
      </c>
      <c r="N17" s="4">
        <v>1164.45</v>
      </c>
      <c r="O17" s="4">
        <v>3.8</v>
      </c>
      <c r="P17" s="4">
        <v>115681.49</v>
      </c>
      <c r="Q17" s="13"/>
    </row>
    <row r="18" spans="1:17" ht="15" x14ac:dyDescent="0.25">
      <c r="A18" s="15" t="s">
        <v>38</v>
      </c>
      <c r="B18" s="15" t="s">
        <v>39</v>
      </c>
      <c r="C18" s="4">
        <v>48087.39</v>
      </c>
      <c r="D18" s="4">
        <v>8775.39</v>
      </c>
      <c r="E18" s="4">
        <v>0</v>
      </c>
      <c r="F18" s="4">
        <v>89945.01</v>
      </c>
      <c r="G18" s="4">
        <v>168109.88</v>
      </c>
      <c r="H18" s="4">
        <v>1160851.04</v>
      </c>
      <c r="I18" s="4">
        <v>4900.07</v>
      </c>
      <c r="J18" s="4">
        <v>72661.39</v>
      </c>
      <c r="K18" s="4">
        <v>83404.45</v>
      </c>
      <c r="L18" s="4">
        <v>52134.77</v>
      </c>
      <c r="M18" s="4">
        <v>2014.61</v>
      </c>
      <c r="N18" s="4">
        <v>19816.39</v>
      </c>
      <c r="O18" s="4">
        <v>67.23</v>
      </c>
      <c r="P18" s="4">
        <v>1710767.62</v>
      </c>
      <c r="Q18" s="13"/>
    </row>
    <row r="19" spans="1:17" ht="15" x14ac:dyDescent="0.25">
      <c r="A19" s="15" t="s">
        <v>40</v>
      </c>
      <c r="B19" s="15" t="s">
        <v>41</v>
      </c>
      <c r="C19" s="4">
        <v>8325.66</v>
      </c>
      <c r="D19" s="4">
        <v>20071.05</v>
      </c>
      <c r="E19" s="4">
        <v>45577.25</v>
      </c>
      <c r="F19" s="4">
        <v>33429.800000000003</v>
      </c>
      <c r="G19" s="4">
        <v>154281.42000000001</v>
      </c>
      <c r="H19" s="4">
        <v>1063331.8999999999</v>
      </c>
      <c r="I19" s="4">
        <v>5922.25</v>
      </c>
      <c r="J19" s="4">
        <v>51182.53</v>
      </c>
      <c r="K19" s="4">
        <v>156843.79999999999</v>
      </c>
      <c r="L19" s="4">
        <v>43367.24</v>
      </c>
      <c r="M19" s="4">
        <v>2002.7</v>
      </c>
      <c r="N19" s="4">
        <v>23121.38</v>
      </c>
      <c r="O19" s="4">
        <v>66.83</v>
      </c>
      <c r="P19" s="4">
        <v>1607523.81</v>
      </c>
      <c r="Q19" s="13"/>
    </row>
    <row r="20" spans="1:17" ht="15" x14ac:dyDescent="0.25">
      <c r="A20" s="15" t="s">
        <v>42</v>
      </c>
      <c r="B20" s="15" t="s">
        <v>43</v>
      </c>
      <c r="C20" s="4">
        <v>8325.66</v>
      </c>
      <c r="D20" s="4">
        <v>20071.05</v>
      </c>
      <c r="E20" s="4">
        <v>45577.25</v>
      </c>
      <c r="F20" s="4">
        <v>33429.800000000003</v>
      </c>
      <c r="G20" s="4">
        <v>154281.42000000001</v>
      </c>
      <c r="H20" s="4">
        <v>1063331.8999999999</v>
      </c>
      <c r="I20" s="4">
        <v>5922.25</v>
      </c>
      <c r="J20" s="4">
        <v>51182.53</v>
      </c>
      <c r="K20" s="4">
        <v>156843.79999999999</v>
      </c>
      <c r="L20" s="4">
        <v>43367.24</v>
      </c>
      <c r="M20" s="4">
        <v>2002.7</v>
      </c>
      <c r="N20" s="4">
        <v>23121.38</v>
      </c>
      <c r="O20" s="4">
        <v>66.83</v>
      </c>
      <c r="P20" s="4">
        <v>1607523.81</v>
      </c>
      <c r="Q20" s="13"/>
    </row>
    <row r="21" spans="1:17" ht="15" x14ac:dyDescent="0.25">
      <c r="A21" s="15" t="s">
        <v>44</v>
      </c>
      <c r="B21" s="15" t="s">
        <v>45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3"/>
    </row>
    <row r="22" spans="1:17" ht="15" x14ac:dyDescent="0.25">
      <c r="A22" s="15" t="s">
        <v>46</v>
      </c>
      <c r="B22" s="15" t="s">
        <v>47</v>
      </c>
      <c r="C22" s="4">
        <v>2751.35</v>
      </c>
      <c r="D22" s="4">
        <v>43789.29</v>
      </c>
      <c r="E22" s="4">
        <v>1475.87</v>
      </c>
      <c r="F22" s="4">
        <v>16562.23</v>
      </c>
      <c r="G22" s="4">
        <v>521053.74</v>
      </c>
      <c r="H22" s="4">
        <v>1102512.23</v>
      </c>
      <c r="I22" s="4">
        <v>6325</v>
      </c>
      <c r="J22" s="4">
        <v>74097.600000000006</v>
      </c>
      <c r="K22" s="4">
        <v>541176.78</v>
      </c>
      <c r="L22" s="4">
        <v>108090.35</v>
      </c>
      <c r="M22" s="4">
        <v>2600.4499999999998</v>
      </c>
      <c r="N22" s="4">
        <v>95245.86</v>
      </c>
      <c r="O22" s="4">
        <v>86.78</v>
      </c>
      <c r="P22" s="4">
        <v>2515767.5299999998</v>
      </c>
      <c r="Q22" s="13"/>
    </row>
    <row r="23" spans="1:17" ht="15" x14ac:dyDescent="0.25">
      <c r="A23" s="15" t="s">
        <v>48</v>
      </c>
      <c r="B23" s="15" t="s">
        <v>49</v>
      </c>
      <c r="C23" s="4">
        <v>323.72000000000003</v>
      </c>
      <c r="D23" s="4">
        <v>5151.62</v>
      </c>
      <c r="E23" s="4">
        <v>173.63</v>
      </c>
      <c r="F23" s="4">
        <v>797289.9</v>
      </c>
      <c r="G23" s="4">
        <v>61300.31</v>
      </c>
      <c r="H23" s="4">
        <v>129707.19</v>
      </c>
      <c r="I23" s="4">
        <v>744.12</v>
      </c>
      <c r="J23" s="4">
        <v>8717.36</v>
      </c>
      <c r="K23" s="4">
        <v>63667.79</v>
      </c>
      <c r="L23" s="4">
        <v>12716.48</v>
      </c>
      <c r="M23" s="4">
        <v>305.94</v>
      </c>
      <c r="N23" s="4">
        <v>11205.39</v>
      </c>
      <c r="O23" s="4">
        <v>10.210000000000001</v>
      </c>
      <c r="P23" s="4">
        <v>1091313.6599999999</v>
      </c>
      <c r="Q23" s="13"/>
    </row>
    <row r="24" spans="1:17" ht="15" x14ac:dyDescent="0.25">
      <c r="A24" s="6">
        <v>19999</v>
      </c>
      <c r="B24" s="7" t="s">
        <v>50</v>
      </c>
      <c r="C24" s="8">
        <v>5091349.01</v>
      </c>
      <c r="D24" s="8">
        <v>362994.55</v>
      </c>
      <c r="E24" s="8">
        <v>2507289.5</v>
      </c>
      <c r="F24" s="8">
        <v>2438882.12</v>
      </c>
      <c r="G24" s="8">
        <v>4133310.17</v>
      </c>
      <c r="H24" s="8">
        <v>26083039.300000001</v>
      </c>
      <c r="I24" s="8">
        <v>179851.28</v>
      </c>
      <c r="J24" s="8">
        <v>1736822.76</v>
      </c>
      <c r="K24" s="8">
        <v>4716953.97</v>
      </c>
      <c r="L24" s="8">
        <v>763596.51</v>
      </c>
      <c r="M24" s="8">
        <v>52408.01</v>
      </c>
      <c r="N24" s="8">
        <v>891275.37</v>
      </c>
      <c r="O24" s="8">
        <v>1748.9</v>
      </c>
      <c r="P24" s="8">
        <v>48959521.450000003</v>
      </c>
      <c r="Q24" s="13"/>
    </row>
    <row r="25" spans="1:17" ht="15" x14ac:dyDescent="0.25">
      <c r="A25" s="15" t="s">
        <v>0</v>
      </c>
      <c r="B25" s="15" t="s">
        <v>0</v>
      </c>
      <c r="C25" s="5" t="s">
        <v>0</v>
      </c>
      <c r="D25" s="5" t="s">
        <v>0</v>
      </c>
      <c r="E25" s="5" t="s">
        <v>0</v>
      </c>
      <c r="F25" s="5" t="s">
        <v>0</v>
      </c>
      <c r="G25" s="5" t="s">
        <v>0</v>
      </c>
      <c r="H25" s="5" t="s">
        <v>0</v>
      </c>
      <c r="I25" s="5" t="s">
        <v>0</v>
      </c>
      <c r="J25" s="5" t="s">
        <v>0</v>
      </c>
      <c r="K25" s="5" t="s">
        <v>0</v>
      </c>
      <c r="L25" s="5" t="s">
        <v>0</v>
      </c>
      <c r="M25" s="5" t="s">
        <v>0</v>
      </c>
      <c r="N25" s="5" t="s">
        <v>0</v>
      </c>
      <c r="O25" s="5" t="s">
        <v>0</v>
      </c>
      <c r="P25" s="5" t="s">
        <v>0</v>
      </c>
      <c r="Q25" s="13"/>
    </row>
    <row r="26" spans="1:17" ht="15" x14ac:dyDescent="0.25">
      <c r="A26" s="15" t="s">
        <v>51</v>
      </c>
      <c r="B26" s="15" t="s">
        <v>52</v>
      </c>
      <c r="C26" s="4">
        <v>445457.37</v>
      </c>
      <c r="D26" s="4">
        <v>298114.09000000003</v>
      </c>
      <c r="E26" s="4">
        <v>44149071.600000001</v>
      </c>
      <c r="F26" s="4">
        <v>641528.85</v>
      </c>
      <c r="G26" s="4">
        <v>2683206.5099999998</v>
      </c>
      <c r="H26" s="4">
        <v>6754806.9100000001</v>
      </c>
      <c r="I26" s="4">
        <v>203221.49</v>
      </c>
      <c r="J26" s="4">
        <v>1894222.83</v>
      </c>
      <c r="K26" s="4">
        <v>2651130.08</v>
      </c>
      <c r="L26" s="4">
        <v>699349.96</v>
      </c>
      <c r="M26" s="4">
        <v>83552.28</v>
      </c>
      <c r="N26" s="4">
        <v>842333.72</v>
      </c>
      <c r="O26" s="4">
        <v>2788.2</v>
      </c>
      <c r="P26" s="4">
        <v>61348783.890000001</v>
      </c>
      <c r="Q26" s="13"/>
    </row>
    <row r="27" spans="1:17" ht="15" x14ac:dyDescent="0.25">
      <c r="A27" s="15" t="s">
        <v>53</v>
      </c>
      <c r="B27" s="15" t="s">
        <v>54</v>
      </c>
      <c r="C27" s="4">
        <v>23601.1</v>
      </c>
      <c r="D27" s="4">
        <v>98483.71</v>
      </c>
      <c r="E27" s="4">
        <v>35779260.460000001</v>
      </c>
      <c r="F27" s="4">
        <v>295615.25</v>
      </c>
      <c r="G27" s="4">
        <v>1435668.66</v>
      </c>
      <c r="H27" s="4">
        <v>1474445.66</v>
      </c>
      <c r="I27" s="4">
        <v>145757.4</v>
      </c>
      <c r="J27" s="4">
        <v>1102312.0900000001</v>
      </c>
      <c r="K27" s="4">
        <v>1505230.97</v>
      </c>
      <c r="L27" s="4">
        <v>390068.6</v>
      </c>
      <c r="M27" s="4">
        <v>59926.55</v>
      </c>
      <c r="N27" s="4">
        <v>554902.36</v>
      </c>
      <c r="O27" s="4">
        <v>1999.79</v>
      </c>
      <c r="P27" s="4">
        <v>42867272.600000001</v>
      </c>
      <c r="Q27" s="13"/>
    </row>
    <row r="28" spans="1:17" ht="15" x14ac:dyDescent="0.25">
      <c r="A28" s="15" t="s">
        <v>55</v>
      </c>
      <c r="B28" s="15" t="s">
        <v>56</v>
      </c>
      <c r="C28" s="4">
        <v>22818.43</v>
      </c>
      <c r="D28" s="4">
        <v>94627.76</v>
      </c>
      <c r="E28" s="4">
        <v>33952265.289999999</v>
      </c>
      <c r="F28" s="4">
        <v>281065.11</v>
      </c>
      <c r="G28" s="4">
        <v>1367414.81</v>
      </c>
      <c r="H28" s="4">
        <v>1402377.33</v>
      </c>
      <c r="I28" s="4">
        <v>138321.21</v>
      </c>
      <c r="J28" s="4">
        <v>1046229.61</v>
      </c>
      <c r="K28" s="4">
        <v>1438350.73</v>
      </c>
      <c r="L28" s="4">
        <v>371634.66</v>
      </c>
      <c r="M28" s="4">
        <v>56869.24</v>
      </c>
      <c r="N28" s="4">
        <v>527084.49</v>
      </c>
      <c r="O28" s="4">
        <v>1897.77</v>
      </c>
      <c r="P28" s="4">
        <v>40700956.439999998</v>
      </c>
      <c r="Q28" s="13"/>
    </row>
    <row r="29" spans="1:17" ht="15" x14ac:dyDescent="0.25">
      <c r="A29" s="15" t="s">
        <v>57</v>
      </c>
      <c r="B29" s="15" t="s">
        <v>58</v>
      </c>
      <c r="C29" s="4">
        <v>405.29</v>
      </c>
      <c r="D29" s="4">
        <v>2006.63</v>
      </c>
      <c r="E29" s="4">
        <v>955934.33</v>
      </c>
      <c r="F29" s="4">
        <v>7607.12</v>
      </c>
      <c r="G29" s="4">
        <v>35662.21</v>
      </c>
      <c r="H29" s="4">
        <v>37674.9</v>
      </c>
      <c r="I29" s="4">
        <v>3890.33</v>
      </c>
      <c r="J29" s="4">
        <v>29338.78</v>
      </c>
      <c r="K29" s="4">
        <v>34900.21</v>
      </c>
      <c r="L29" s="4">
        <v>9630.3700000000008</v>
      </c>
      <c r="M29" s="4">
        <v>1599.47</v>
      </c>
      <c r="N29" s="4">
        <v>14548.76</v>
      </c>
      <c r="O29" s="4">
        <v>53.38</v>
      </c>
      <c r="P29" s="4">
        <v>1133251.78</v>
      </c>
      <c r="Q29" s="13"/>
    </row>
    <row r="30" spans="1:17" ht="15" x14ac:dyDescent="0.25">
      <c r="A30" s="15" t="s">
        <v>59</v>
      </c>
      <c r="B30" s="15" t="s">
        <v>60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3"/>
    </row>
    <row r="31" spans="1:17" ht="15" x14ac:dyDescent="0.25">
      <c r="A31" s="15" t="s">
        <v>61</v>
      </c>
      <c r="B31" s="15" t="s">
        <v>62</v>
      </c>
      <c r="C31" s="4">
        <v>364.57</v>
      </c>
      <c r="D31" s="4">
        <v>1789.28</v>
      </c>
      <c r="E31" s="4">
        <v>842872.24</v>
      </c>
      <c r="F31" s="4">
        <v>6718.01</v>
      </c>
      <c r="G31" s="4">
        <v>31535.98</v>
      </c>
      <c r="H31" s="4">
        <v>33280.379999999997</v>
      </c>
      <c r="I31" s="4">
        <v>3431.11</v>
      </c>
      <c r="J31" s="4">
        <v>25878.18</v>
      </c>
      <c r="K31" s="4">
        <v>30946.1</v>
      </c>
      <c r="L31" s="4">
        <v>8518.15</v>
      </c>
      <c r="M31" s="4">
        <v>1410.66</v>
      </c>
      <c r="N31" s="4">
        <v>12839.61</v>
      </c>
      <c r="O31" s="4">
        <v>47.07</v>
      </c>
      <c r="P31" s="4">
        <v>999631.34</v>
      </c>
      <c r="Q31" s="13"/>
    </row>
    <row r="32" spans="1:17" ht="15" x14ac:dyDescent="0.25">
      <c r="A32" s="15" t="s">
        <v>63</v>
      </c>
      <c r="B32" s="15" t="s">
        <v>64</v>
      </c>
      <c r="C32" s="4">
        <v>12.81</v>
      </c>
      <c r="D32" s="4">
        <v>60.04</v>
      </c>
      <c r="E32" s="4">
        <v>28188.6</v>
      </c>
      <c r="F32" s="4">
        <v>225.01</v>
      </c>
      <c r="G32" s="4">
        <v>1055.6600000000001</v>
      </c>
      <c r="H32" s="4">
        <v>1113.05</v>
      </c>
      <c r="I32" s="4">
        <v>114.75</v>
      </c>
      <c r="J32" s="4">
        <v>865.52</v>
      </c>
      <c r="K32" s="4">
        <v>1033.93</v>
      </c>
      <c r="L32" s="4">
        <v>285.42</v>
      </c>
      <c r="M32" s="4">
        <v>47.18</v>
      </c>
      <c r="N32" s="4">
        <v>429.5</v>
      </c>
      <c r="O32" s="4">
        <v>1.57</v>
      </c>
      <c r="P32" s="4">
        <v>33433.040000000001</v>
      </c>
      <c r="Q32" s="13"/>
    </row>
    <row r="33" spans="1:17" ht="15" x14ac:dyDescent="0.25">
      <c r="A33" s="15" t="s">
        <v>65</v>
      </c>
      <c r="B33" s="15" t="s">
        <v>66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3"/>
    </row>
    <row r="34" spans="1:17" ht="15" x14ac:dyDescent="0.25">
      <c r="A34" s="15" t="s">
        <v>67</v>
      </c>
      <c r="B34" s="15" t="s">
        <v>68</v>
      </c>
      <c r="C34" s="4">
        <v>4916.96</v>
      </c>
      <c r="D34" s="4">
        <v>20463.02</v>
      </c>
      <c r="E34" s="4">
        <v>7345483.0199999996</v>
      </c>
      <c r="F34" s="4">
        <v>61140.39</v>
      </c>
      <c r="G34" s="4">
        <v>297160.09000000003</v>
      </c>
      <c r="H34" s="4">
        <v>304999.69</v>
      </c>
      <c r="I34" s="4">
        <v>30121.34</v>
      </c>
      <c r="J34" s="4">
        <v>227811.66</v>
      </c>
      <c r="K34" s="4">
        <v>312004.2</v>
      </c>
      <c r="L34" s="4">
        <v>80748.47</v>
      </c>
      <c r="M34" s="4">
        <v>12384.06</v>
      </c>
      <c r="N34" s="4">
        <v>114719.39</v>
      </c>
      <c r="O34" s="4">
        <v>413.27</v>
      </c>
      <c r="P34" s="4">
        <v>8812365.5600000005</v>
      </c>
      <c r="Q34" s="13"/>
    </row>
    <row r="35" spans="1:17" ht="15" x14ac:dyDescent="0.25">
      <c r="A35" s="15" t="s">
        <v>69</v>
      </c>
      <c r="B35" s="15" t="s">
        <v>70</v>
      </c>
      <c r="C35" s="4">
        <v>4825.47</v>
      </c>
      <c r="D35" s="4">
        <v>20006.25</v>
      </c>
      <c r="E35" s="4">
        <v>7126115.1200000001</v>
      </c>
      <c r="F35" s="4">
        <v>59396.75</v>
      </c>
      <c r="G35" s="4">
        <v>288993.15999999997</v>
      </c>
      <c r="H35" s="4">
        <v>296365.25</v>
      </c>
      <c r="I35" s="4">
        <v>29228.75</v>
      </c>
      <c r="J35" s="4">
        <v>221080.77</v>
      </c>
      <c r="K35" s="4">
        <v>304026.69</v>
      </c>
      <c r="L35" s="4">
        <v>78543.44</v>
      </c>
      <c r="M35" s="4">
        <v>12017.08</v>
      </c>
      <c r="N35" s="4">
        <v>111382.93</v>
      </c>
      <c r="O35" s="4">
        <v>401.02</v>
      </c>
      <c r="P35" s="4">
        <v>8552382.6799999997</v>
      </c>
      <c r="Q35" s="13"/>
    </row>
    <row r="36" spans="1:17" ht="15" x14ac:dyDescent="0.25">
      <c r="A36" s="15" t="s">
        <v>71</v>
      </c>
      <c r="B36" s="15" t="s">
        <v>72</v>
      </c>
      <c r="C36" s="4">
        <v>42.02</v>
      </c>
      <c r="D36" s="4">
        <v>213.54</v>
      </c>
      <c r="E36" s="4">
        <v>104658.23</v>
      </c>
      <c r="F36" s="4">
        <v>829.49</v>
      </c>
      <c r="G36" s="4">
        <v>3876.05</v>
      </c>
      <c r="H36" s="4">
        <v>4105.83</v>
      </c>
      <c r="I36" s="4">
        <v>425.65</v>
      </c>
      <c r="J36" s="4">
        <v>3209.17</v>
      </c>
      <c r="K36" s="4">
        <v>3767.65</v>
      </c>
      <c r="L36" s="4">
        <v>1046.1400000000001</v>
      </c>
      <c r="M36" s="4">
        <v>175</v>
      </c>
      <c r="N36" s="4">
        <v>1589.23</v>
      </c>
      <c r="O36" s="4">
        <v>5.84</v>
      </c>
      <c r="P36" s="4">
        <v>123943.84</v>
      </c>
      <c r="Q36" s="13"/>
    </row>
    <row r="37" spans="1:17" ht="15" x14ac:dyDescent="0.25">
      <c r="A37" s="15" t="s">
        <v>73</v>
      </c>
      <c r="B37" s="15" t="s">
        <v>74</v>
      </c>
      <c r="C37" s="4">
        <v>49.47</v>
      </c>
      <c r="D37" s="4">
        <v>243.23</v>
      </c>
      <c r="E37" s="4">
        <v>114709.67</v>
      </c>
      <c r="F37" s="4">
        <v>914.15</v>
      </c>
      <c r="G37" s="4">
        <v>4290.88</v>
      </c>
      <c r="H37" s="4">
        <v>4528.6099999999997</v>
      </c>
      <c r="I37" s="4">
        <v>466.94</v>
      </c>
      <c r="J37" s="4">
        <v>3521.72</v>
      </c>
      <c r="K37" s="4">
        <v>4209.8599999999997</v>
      </c>
      <c r="L37" s="4">
        <v>1158.8900000000001</v>
      </c>
      <c r="M37" s="4">
        <v>191.98</v>
      </c>
      <c r="N37" s="4">
        <v>1747.23</v>
      </c>
      <c r="O37" s="4">
        <v>6.41</v>
      </c>
      <c r="P37" s="4">
        <v>136039.04000000001</v>
      </c>
      <c r="Q37" s="13"/>
    </row>
    <row r="38" spans="1:17" ht="15" x14ac:dyDescent="0.25">
      <c r="A38" s="15" t="s">
        <v>75</v>
      </c>
      <c r="B38" s="15" t="s">
        <v>76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3"/>
    </row>
    <row r="39" spans="1:17" ht="15" x14ac:dyDescent="0.25">
      <c r="A39" s="15" t="s">
        <v>77</v>
      </c>
      <c r="B39" s="15" t="s">
        <v>78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3"/>
    </row>
    <row r="40" spans="1:17" ht="15" x14ac:dyDescent="0.25">
      <c r="A40" s="15" t="s">
        <v>79</v>
      </c>
      <c r="B40" s="15" t="s">
        <v>80</v>
      </c>
      <c r="C40" s="4">
        <v>416939.31</v>
      </c>
      <c r="D40" s="4">
        <v>179167.35999999999</v>
      </c>
      <c r="E40" s="4">
        <v>1024328.12</v>
      </c>
      <c r="F40" s="4">
        <v>284773.21000000002</v>
      </c>
      <c r="G40" s="4">
        <v>950377.76</v>
      </c>
      <c r="H40" s="4">
        <v>4975361.5599999996</v>
      </c>
      <c r="I40" s="4">
        <v>27342.75</v>
      </c>
      <c r="J40" s="4">
        <v>564099.07999999996</v>
      </c>
      <c r="K40" s="4">
        <v>833894.91</v>
      </c>
      <c r="L40" s="4">
        <v>228532.89</v>
      </c>
      <c r="M40" s="4">
        <v>11241.67</v>
      </c>
      <c r="N40" s="4">
        <v>172711.97</v>
      </c>
      <c r="O40" s="4">
        <v>375.14</v>
      </c>
      <c r="P40" s="4">
        <v>9669145.7300000004</v>
      </c>
      <c r="Q40" s="13"/>
    </row>
    <row r="41" spans="1:17" ht="15" x14ac:dyDescent="0.25">
      <c r="A41" s="15" t="s">
        <v>81</v>
      </c>
      <c r="B41" s="15" t="s">
        <v>82</v>
      </c>
      <c r="C41" s="4">
        <v>397392.28</v>
      </c>
      <c r="D41" s="4">
        <v>135857.16</v>
      </c>
      <c r="E41" s="4">
        <v>1024328.12</v>
      </c>
      <c r="F41" s="4">
        <v>235971.51</v>
      </c>
      <c r="G41" s="4">
        <v>769772.7</v>
      </c>
      <c r="H41" s="4">
        <v>4373687.47</v>
      </c>
      <c r="I41" s="4">
        <v>23767.47</v>
      </c>
      <c r="J41" s="4">
        <v>288900.88</v>
      </c>
      <c r="K41" s="4">
        <v>741685.42</v>
      </c>
      <c r="L41" s="4">
        <v>196431.32</v>
      </c>
      <c r="M41" s="4">
        <v>9771.73</v>
      </c>
      <c r="N41" s="4">
        <v>152140.5</v>
      </c>
      <c r="O41" s="4">
        <v>326.08999999999997</v>
      </c>
      <c r="P41" s="4">
        <v>8350032.6500000004</v>
      </c>
      <c r="Q41" s="13"/>
    </row>
    <row r="42" spans="1:17" ht="15" x14ac:dyDescent="0.25">
      <c r="A42" s="15" t="s">
        <v>83</v>
      </c>
      <c r="B42" s="15" t="s">
        <v>84</v>
      </c>
      <c r="C42" s="4">
        <v>19547.03</v>
      </c>
      <c r="D42" s="4">
        <v>43310.2</v>
      </c>
      <c r="E42" s="4">
        <v>0</v>
      </c>
      <c r="F42" s="4">
        <v>48801.7</v>
      </c>
      <c r="G42" s="4">
        <v>180605.06</v>
      </c>
      <c r="H42" s="4">
        <v>601674.09</v>
      </c>
      <c r="I42" s="4">
        <v>3575.28</v>
      </c>
      <c r="J42" s="4">
        <v>275198.2</v>
      </c>
      <c r="K42" s="4">
        <v>92209.49</v>
      </c>
      <c r="L42" s="4">
        <v>32101.57</v>
      </c>
      <c r="M42" s="4">
        <v>1469.94</v>
      </c>
      <c r="N42" s="4">
        <v>20571.47</v>
      </c>
      <c r="O42" s="4">
        <v>49.05</v>
      </c>
      <c r="P42" s="4">
        <v>1319113.08</v>
      </c>
      <c r="Q42" s="13"/>
    </row>
    <row r="43" spans="1:17" ht="15" x14ac:dyDescent="0.25">
      <c r="A43" s="15" t="s">
        <v>85</v>
      </c>
      <c r="B43" s="15" t="s">
        <v>86</v>
      </c>
      <c r="C43" s="4">
        <v>2864.32</v>
      </c>
      <c r="D43" s="4">
        <v>14567.61</v>
      </c>
      <c r="E43" s="4">
        <v>4153764.51</v>
      </c>
      <c r="F43" s="4">
        <v>36193.42</v>
      </c>
      <c r="G43" s="4">
        <v>640675.79</v>
      </c>
      <c r="H43" s="4">
        <v>180486.38</v>
      </c>
      <c r="I43" s="4">
        <v>17862.93</v>
      </c>
      <c r="J43" s="4">
        <v>135080.69</v>
      </c>
      <c r="K43" s="4">
        <v>266733.73</v>
      </c>
      <c r="L43" s="4">
        <v>50016.06</v>
      </c>
      <c r="M43" s="4">
        <v>7344.15</v>
      </c>
      <c r="N43" s="4">
        <v>189054.76</v>
      </c>
      <c r="O43" s="4">
        <v>245.08</v>
      </c>
      <c r="P43" s="4">
        <v>5694889.4299999997</v>
      </c>
      <c r="Q43" s="13"/>
    </row>
    <row r="44" spans="1:17" ht="15" x14ac:dyDescent="0.25">
      <c r="A44" s="15" t="s">
        <v>87</v>
      </c>
      <c r="B44" s="15" t="s">
        <v>88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3"/>
    </row>
    <row r="45" spans="1:17" ht="15" x14ac:dyDescent="0.25">
      <c r="A45" s="15" t="s">
        <v>89</v>
      </c>
      <c r="B45" s="15" t="s">
        <v>90</v>
      </c>
      <c r="C45" s="4">
        <v>291136.23</v>
      </c>
      <c r="D45" s="4">
        <v>184175.7</v>
      </c>
      <c r="E45" s="4">
        <v>9901575.1400000006</v>
      </c>
      <c r="F45" s="4">
        <v>2819805.77</v>
      </c>
      <c r="G45" s="4">
        <v>3043624.2</v>
      </c>
      <c r="H45" s="4">
        <v>10680619.039999999</v>
      </c>
      <c r="I45" s="4">
        <v>149745.98000000001</v>
      </c>
      <c r="J45" s="4">
        <v>683612.2</v>
      </c>
      <c r="K45" s="4">
        <v>682793.02</v>
      </c>
      <c r="L45" s="4">
        <v>871373.06</v>
      </c>
      <c r="M45" s="4">
        <v>24808.080000000002</v>
      </c>
      <c r="N45" s="4">
        <v>574926.79</v>
      </c>
      <c r="O45" s="4">
        <v>827.87</v>
      </c>
      <c r="P45" s="4">
        <v>29909023.079999998</v>
      </c>
      <c r="Q45" s="13"/>
    </row>
    <row r="46" spans="1:17" ht="15" x14ac:dyDescent="0.25">
      <c r="A46" s="15" t="s">
        <v>91</v>
      </c>
      <c r="B46" s="15" t="s">
        <v>92</v>
      </c>
      <c r="C46" s="4">
        <v>51185527.350000001</v>
      </c>
      <c r="D46" s="4">
        <v>59572.13</v>
      </c>
      <c r="E46" s="4">
        <v>83651153.689999998</v>
      </c>
      <c r="F46" s="4">
        <v>1178306.5600000001</v>
      </c>
      <c r="G46" s="4">
        <v>1416879.06</v>
      </c>
      <c r="H46" s="4">
        <v>1896874.44</v>
      </c>
      <c r="I46" s="4">
        <v>12641.56</v>
      </c>
      <c r="J46" s="4">
        <v>696905.8</v>
      </c>
      <c r="K46" s="4">
        <v>767540.52</v>
      </c>
      <c r="L46" s="4">
        <v>222462.71</v>
      </c>
      <c r="M46" s="4">
        <v>5085.37</v>
      </c>
      <c r="N46" s="4">
        <v>698448.1</v>
      </c>
      <c r="O46" s="4">
        <v>169.7</v>
      </c>
      <c r="P46" s="4">
        <v>141791566.99000001</v>
      </c>
      <c r="Q46" s="13"/>
    </row>
    <row r="47" spans="1:17" ht="15" x14ac:dyDescent="0.25">
      <c r="A47" s="15" t="s">
        <v>93</v>
      </c>
      <c r="B47" s="15" t="s">
        <v>94</v>
      </c>
      <c r="C47" s="4">
        <v>1882785.55</v>
      </c>
      <c r="D47" s="4">
        <v>2916.58</v>
      </c>
      <c r="E47" s="4">
        <v>50006449.340000004</v>
      </c>
      <c r="F47" s="4">
        <v>4898.26</v>
      </c>
      <c r="G47" s="4">
        <v>182461.24</v>
      </c>
      <c r="H47" s="4">
        <v>427933.05</v>
      </c>
      <c r="I47" s="4">
        <v>2306.94</v>
      </c>
      <c r="J47" s="4">
        <v>17384.75</v>
      </c>
      <c r="K47" s="4">
        <v>181941.52</v>
      </c>
      <c r="L47" s="4">
        <v>15924.39</v>
      </c>
      <c r="M47" s="4">
        <v>948.47</v>
      </c>
      <c r="N47" s="4">
        <v>658287.53</v>
      </c>
      <c r="O47" s="4">
        <v>31.65</v>
      </c>
      <c r="P47" s="4">
        <v>53384269.270000003</v>
      </c>
      <c r="Q47" s="13"/>
    </row>
    <row r="48" spans="1:17" ht="15" x14ac:dyDescent="0.25">
      <c r="A48" s="15" t="s">
        <v>95</v>
      </c>
      <c r="B48" s="15" t="s">
        <v>96</v>
      </c>
      <c r="C48" s="4">
        <v>29525852.030000001</v>
      </c>
      <c r="D48" s="4">
        <v>1310.3800000000001</v>
      </c>
      <c r="E48" s="4">
        <v>33642854.969999999</v>
      </c>
      <c r="F48" s="4">
        <v>1132807.6100000001</v>
      </c>
      <c r="G48" s="4">
        <v>3715.88</v>
      </c>
      <c r="H48" s="4">
        <v>0</v>
      </c>
      <c r="I48" s="4">
        <v>0</v>
      </c>
      <c r="J48" s="4">
        <v>0</v>
      </c>
      <c r="K48" s="4">
        <v>0</v>
      </c>
      <c r="L48" s="4">
        <v>1056.24</v>
      </c>
      <c r="M48" s="4">
        <v>0</v>
      </c>
      <c r="N48" s="4">
        <v>2</v>
      </c>
      <c r="O48" s="4">
        <v>0</v>
      </c>
      <c r="P48" s="4">
        <v>64307599.109999999</v>
      </c>
      <c r="Q48" s="13"/>
    </row>
    <row r="49" spans="1:17" ht="15" x14ac:dyDescent="0.25">
      <c r="A49" s="15" t="s">
        <v>97</v>
      </c>
      <c r="B49" s="15" t="s">
        <v>98</v>
      </c>
      <c r="C49" s="4">
        <v>11616468.9</v>
      </c>
      <c r="D49" s="4">
        <v>1310.3800000000001</v>
      </c>
      <c r="E49" s="4">
        <v>33642854.969999999</v>
      </c>
      <c r="F49" s="4">
        <v>1132807.6100000001</v>
      </c>
      <c r="G49" s="4">
        <v>3715.88</v>
      </c>
      <c r="H49" s="4">
        <v>0</v>
      </c>
      <c r="I49" s="4">
        <v>0</v>
      </c>
      <c r="J49" s="4">
        <v>0</v>
      </c>
      <c r="K49" s="4">
        <v>0</v>
      </c>
      <c r="L49" s="4">
        <v>1056.24</v>
      </c>
      <c r="M49" s="4">
        <v>0</v>
      </c>
      <c r="N49" s="4">
        <v>2</v>
      </c>
      <c r="O49" s="4">
        <v>0</v>
      </c>
      <c r="P49" s="4">
        <v>46398215.979999997</v>
      </c>
      <c r="Q49" s="13"/>
    </row>
    <row r="50" spans="1:17" ht="15" x14ac:dyDescent="0.25">
      <c r="A50" s="15" t="s">
        <v>99</v>
      </c>
      <c r="B50" s="15" t="s">
        <v>100</v>
      </c>
      <c r="C50" s="4">
        <v>17909383.129999999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17909383.129999999</v>
      </c>
      <c r="Q50" s="13"/>
    </row>
    <row r="51" spans="1:17" ht="15" x14ac:dyDescent="0.25">
      <c r="A51" s="15" t="s">
        <v>101</v>
      </c>
      <c r="B51" s="15" t="s">
        <v>102</v>
      </c>
      <c r="C51" s="4">
        <v>19776889.77</v>
      </c>
      <c r="D51" s="4">
        <v>55345.17</v>
      </c>
      <c r="E51" s="4">
        <v>1849.38</v>
      </c>
      <c r="F51" s="4">
        <v>40600.69</v>
      </c>
      <c r="G51" s="4">
        <v>1230701.94</v>
      </c>
      <c r="H51" s="4">
        <v>1468941.39</v>
      </c>
      <c r="I51" s="4">
        <v>10334.620000000001</v>
      </c>
      <c r="J51" s="4">
        <v>679521.05</v>
      </c>
      <c r="K51" s="4">
        <v>585599</v>
      </c>
      <c r="L51" s="4">
        <v>205482.08</v>
      </c>
      <c r="M51" s="4">
        <v>4136.8999999999996</v>
      </c>
      <c r="N51" s="4">
        <v>40158.57</v>
      </c>
      <c r="O51" s="4">
        <v>138.05000000000001</v>
      </c>
      <c r="P51" s="4">
        <v>24099698.609999999</v>
      </c>
      <c r="Q51" s="13"/>
    </row>
    <row r="52" spans="1:17" ht="15" x14ac:dyDescent="0.25">
      <c r="A52" s="15" t="s">
        <v>103</v>
      </c>
      <c r="B52" s="15" t="s">
        <v>104</v>
      </c>
      <c r="C52" s="4">
        <v>7495064.1299999999</v>
      </c>
      <c r="D52" s="4">
        <v>21094.19</v>
      </c>
      <c r="E52" s="4">
        <v>6134859.6100000003</v>
      </c>
      <c r="F52" s="4">
        <v>3845313.65</v>
      </c>
      <c r="G52" s="4">
        <v>528434.75</v>
      </c>
      <c r="H52" s="4">
        <v>604383.12</v>
      </c>
      <c r="I52" s="4">
        <v>5268.85</v>
      </c>
      <c r="J52" s="4">
        <v>52912.33</v>
      </c>
      <c r="K52" s="4">
        <v>770914.65</v>
      </c>
      <c r="L52" s="4">
        <v>45662.99</v>
      </c>
      <c r="M52" s="4">
        <v>2166.23</v>
      </c>
      <c r="N52" s="4">
        <v>26597.74</v>
      </c>
      <c r="O52" s="4">
        <v>72.28</v>
      </c>
      <c r="P52" s="4">
        <v>19532744.52</v>
      </c>
      <c r="Q52" s="13"/>
    </row>
    <row r="53" spans="1:17" ht="15" x14ac:dyDescent="0.25">
      <c r="A53" s="15" t="s">
        <v>105</v>
      </c>
      <c r="B53" s="15" t="s">
        <v>106</v>
      </c>
      <c r="C53" s="4">
        <v>5603809.7599999998</v>
      </c>
      <c r="D53" s="4">
        <v>5272.3</v>
      </c>
      <c r="E53" s="4">
        <v>3296281.86</v>
      </c>
      <c r="F53" s="4">
        <v>1170950.28</v>
      </c>
      <c r="G53" s="4">
        <v>192705.71</v>
      </c>
      <c r="H53" s="4">
        <v>216246.56</v>
      </c>
      <c r="I53" s="4">
        <v>2161</v>
      </c>
      <c r="J53" s="4">
        <v>23677.88</v>
      </c>
      <c r="K53" s="4">
        <v>345906.69</v>
      </c>
      <c r="L53" s="4">
        <v>12699.45</v>
      </c>
      <c r="M53" s="4">
        <v>888.47</v>
      </c>
      <c r="N53" s="4">
        <v>10554.93</v>
      </c>
      <c r="O53" s="4">
        <v>29.64</v>
      </c>
      <c r="P53" s="4">
        <v>10881184.529999999</v>
      </c>
      <c r="Q53" s="13"/>
    </row>
    <row r="54" spans="1:17" ht="15" x14ac:dyDescent="0.25">
      <c r="A54" s="15" t="s">
        <v>107</v>
      </c>
      <c r="B54" s="15" t="s">
        <v>108</v>
      </c>
      <c r="C54" s="4">
        <v>515895.26</v>
      </c>
      <c r="D54" s="4">
        <v>1581.67</v>
      </c>
      <c r="E54" s="4">
        <v>1550585.56</v>
      </c>
      <c r="F54" s="4">
        <v>113573.57</v>
      </c>
      <c r="G54" s="4">
        <v>57811.77</v>
      </c>
      <c r="H54" s="4">
        <v>64873.98</v>
      </c>
      <c r="I54" s="4">
        <v>648.29999999999995</v>
      </c>
      <c r="J54" s="4">
        <v>7103.37</v>
      </c>
      <c r="K54" s="4">
        <v>103771.97</v>
      </c>
      <c r="L54" s="4">
        <v>3809.81</v>
      </c>
      <c r="M54" s="4">
        <v>266.54000000000002</v>
      </c>
      <c r="N54" s="4">
        <v>3166.49</v>
      </c>
      <c r="O54" s="4">
        <v>8.89</v>
      </c>
      <c r="P54" s="4">
        <v>2423097.1800000002</v>
      </c>
      <c r="Q54" s="13"/>
    </row>
    <row r="55" spans="1:17" ht="15" x14ac:dyDescent="0.25">
      <c r="A55" s="15" t="s">
        <v>109</v>
      </c>
      <c r="B55" s="15" t="s">
        <v>110</v>
      </c>
      <c r="C55" s="4">
        <v>1578622.65</v>
      </c>
      <c r="D55" s="4">
        <v>1054.5</v>
      </c>
      <c r="E55" s="4">
        <v>1732900.62</v>
      </c>
      <c r="F55" s="4">
        <v>868087.47</v>
      </c>
      <c r="G55" s="4">
        <v>38541.01</v>
      </c>
      <c r="H55" s="4">
        <v>43249.29</v>
      </c>
      <c r="I55" s="4">
        <v>432.2</v>
      </c>
      <c r="J55" s="4">
        <v>4735.5600000000004</v>
      </c>
      <c r="K55" s="4">
        <v>69181.33</v>
      </c>
      <c r="L55" s="4">
        <v>2539.75</v>
      </c>
      <c r="M55" s="4">
        <v>177.69</v>
      </c>
      <c r="N55" s="4">
        <v>2110.9499999999998</v>
      </c>
      <c r="O55" s="4">
        <v>5.93</v>
      </c>
      <c r="P55" s="4">
        <v>4341638.95</v>
      </c>
      <c r="Q55" s="13"/>
    </row>
    <row r="56" spans="1:17" ht="15" x14ac:dyDescent="0.25">
      <c r="A56" s="15" t="s">
        <v>111</v>
      </c>
      <c r="B56" s="15" t="s">
        <v>112</v>
      </c>
      <c r="C56" s="4">
        <v>3509291.85</v>
      </c>
      <c r="D56" s="4">
        <v>2636.13</v>
      </c>
      <c r="E56" s="4">
        <v>12795.68</v>
      </c>
      <c r="F56" s="4">
        <v>189289.24</v>
      </c>
      <c r="G56" s="4">
        <v>96352.93</v>
      </c>
      <c r="H56" s="4">
        <v>108123.29</v>
      </c>
      <c r="I56" s="4">
        <v>1080.5</v>
      </c>
      <c r="J56" s="4">
        <v>11838.95</v>
      </c>
      <c r="K56" s="4">
        <v>172953.39</v>
      </c>
      <c r="L56" s="4">
        <v>6349.89</v>
      </c>
      <c r="M56" s="4">
        <v>444.24</v>
      </c>
      <c r="N56" s="4">
        <v>5277.49</v>
      </c>
      <c r="O56" s="4">
        <v>14.82</v>
      </c>
      <c r="P56" s="4">
        <v>4116448.4</v>
      </c>
      <c r="Q56" s="13"/>
    </row>
    <row r="57" spans="1:17" ht="15" x14ac:dyDescent="0.25">
      <c r="A57" s="15" t="s">
        <v>113</v>
      </c>
      <c r="B57" s="15" t="s">
        <v>114</v>
      </c>
      <c r="C57" s="4">
        <v>1891254.37</v>
      </c>
      <c r="D57" s="4">
        <v>15821.89</v>
      </c>
      <c r="E57" s="4">
        <v>2838577.75</v>
      </c>
      <c r="F57" s="4">
        <v>2674363.37</v>
      </c>
      <c r="G57" s="4">
        <v>335729.04</v>
      </c>
      <c r="H57" s="4">
        <v>388136.56</v>
      </c>
      <c r="I57" s="4">
        <v>3107.85</v>
      </c>
      <c r="J57" s="4">
        <v>29234.45</v>
      </c>
      <c r="K57" s="4">
        <v>425007.96</v>
      </c>
      <c r="L57" s="4">
        <v>32963.54</v>
      </c>
      <c r="M57" s="4">
        <v>1277.76</v>
      </c>
      <c r="N57" s="4">
        <v>16042.81</v>
      </c>
      <c r="O57" s="4">
        <v>42.64</v>
      </c>
      <c r="P57" s="4">
        <v>8651559.9900000002</v>
      </c>
      <c r="Q57" s="13"/>
    </row>
    <row r="58" spans="1:17" ht="15" x14ac:dyDescent="0.25">
      <c r="A58" s="15" t="s">
        <v>115</v>
      </c>
      <c r="B58" s="15" t="s">
        <v>116</v>
      </c>
      <c r="C58" s="4">
        <v>9089352.8100000005</v>
      </c>
      <c r="D58" s="4">
        <v>742177.74</v>
      </c>
      <c r="E58" s="4">
        <v>55707897.060000002</v>
      </c>
      <c r="F58" s="4">
        <v>11271674.029999999</v>
      </c>
      <c r="G58" s="4">
        <v>12241707.68</v>
      </c>
      <c r="H58" s="4">
        <v>41119191.43</v>
      </c>
      <c r="I58" s="4">
        <v>211843.76</v>
      </c>
      <c r="J58" s="4">
        <v>5295826.05</v>
      </c>
      <c r="K58" s="4">
        <v>3589560.51</v>
      </c>
      <c r="L58" s="4">
        <v>2883648.89</v>
      </c>
      <c r="M58" s="4">
        <v>84094.55</v>
      </c>
      <c r="N58" s="4">
        <v>2245854.96</v>
      </c>
      <c r="O58" s="4">
        <v>2806.29</v>
      </c>
      <c r="P58" s="4">
        <v>144485635.75999999</v>
      </c>
      <c r="Q58" s="13"/>
    </row>
    <row r="59" spans="1:17" ht="15" x14ac:dyDescent="0.25">
      <c r="A59" s="15" t="s">
        <v>117</v>
      </c>
      <c r="B59" s="15" t="s">
        <v>118</v>
      </c>
      <c r="C59" s="4">
        <v>7505990.9100000001</v>
      </c>
      <c r="D59" s="4">
        <v>462128.99</v>
      </c>
      <c r="E59" s="4">
        <v>2587412.62</v>
      </c>
      <c r="F59" s="4">
        <v>5890333.54</v>
      </c>
      <c r="G59" s="4">
        <v>7758248.6600000001</v>
      </c>
      <c r="H59" s="4">
        <v>26673394.969999999</v>
      </c>
      <c r="I59" s="4">
        <v>135487.4</v>
      </c>
      <c r="J59" s="4">
        <v>3552821.42</v>
      </c>
      <c r="K59" s="4">
        <v>1947456.45</v>
      </c>
      <c r="L59" s="4">
        <v>2045721.69</v>
      </c>
      <c r="M59" s="4">
        <v>52701.47</v>
      </c>
      <c r="N59" s="4">
        <v>802657.32</v>
      </c>
      <c r="O59" s="4">
        <v>1758.68</v>
      </c>
      <c r="P59" s="4">
        <v>59416114.119999997</v>
      </c>
      <c r="Q59" s="13"/>
    </row>
    <row r="60" spans="1:17" ht="15" x14ac:dyDescent="0.25">
      <c r="A60" s="15" t="s">
        <v>119</v>
      </c>
      <c r="B60" s="15" t="s">
        <v>120</v>
      </c>
      <c r="C60" s="4">
        <v>666776.43000000005</v>
      </c>
      <c r="D60" s="4">
        <v>31437.85</v>
      </c>
      <c r="E60" s="4">
        <v>6952.44</v>
      </c>
      <c r="F60" s="4">
        <v>2767220.96</v>
      </c>
      <c r="G60" s="4">
        <v>700882.12</v>
      </c>
      <c r="H60" s="4">
        <v>1339019.5</v>
      </c>
      <c r="I60" s="4">
        <v>6291.97</v>
      </c>
      <c r="J60" s="4">
        <v>97908.67</v>
      </c>
      <c r="K60" s="4">
        <v>144768.72</v>
      </c>
      <c r="L60" s="4">
        <v>97808.65</v>
      </c>
      <c r="M60" s="4">
        <v>2400.42</v>
      </c>
      <c r="N60" s="4">
        <v>26987.919999999998</v>
      </c>
      <c r="O60" s="4">
        <v>80.099999999999994</v>
      </c>
      <c r="P60" s="4">
        <v>5888535.75</v>
      </c>
      <c r="Q60" s="13"/>
    </row>
    <row r="61" spans="1:17" ht="15" x14ac:dyDescent="0.25">
      <c r="A61" s="15" t="s">
        <v>121</v>
      </c>
      <c r="B61" s="15" t="s">
        <v>122</v>
      </c>
      <c r="C61" s="4">
        <v>249888.66</v>
      </c>
      <c r="D61" s="4">
        <v>81595.48</v>
      </c>
      <c r="E61" s="4">
        <v>23383.82</v>
      </c>
      <c r="F61" s="4">
        <v>1176828.7</v>
      </c>
      <c r="G61" s="4">
        <v>1416975.5</v>
      </c>
      <c r="H61" s="4">
        <v>4389827.09</v>
      </c>
      <c r="I61" s="4">
        <v>19913.52</v>
      </c>
      <c r="J61" s="4">
        <v>291907.76</v>
      </c>
      <c r="K61" s="4">
        <v>243616.03</v>
      </c>
      <c r="L61" s="4">
        <v>505667.69</v>
      </c>
      <c r="M61" s="4">
        <v>7693.04</v>
      </c>
      <c r="N61" s="4">
        <v>106363.32</v>
      </c>
      <c r="O61" s="4">
        <v>256.72000000000003</v>
      </c>
      <c r="P61" s="4">
        <v>8513917.3300000001</v>
      </c>
      <c r="Q61" s="13"/>
    </row>
    <row r="62" spans="1:17" ht="15" x14ac:dyDescent="0.25">
      <c r="A62" s="15" t="s">
        <v>123</v>
      </c>
      <c r="B62" s="15" t="s">
        <v>124</v>
      </c>
      <c r="C62" s="4">
        <v>6589325.8200000003</v>
      </c>
      <c r="D62" s="4">
        <v>349095.66</v>
      </c>
      <c r="E62" s="4">
        <v>2557076.36</v>
      </c>
      <c r="F62" s="4">
        <v>1946283.88</v>
      </c>
      <c r="G62" s="4">
        <v>5640391.04</v>
      </c>
      <c r="H62" s="4">
        <v>20944548.379999999</v>
      </c>
      <c r="I62" s="4">
        <v>109281.91</v>
      </c>
      <c r="J62" s="4">
        <v>3163004.99</v>
      </c>
      <c r="K62" s="4">
        <v>1559071.7</v>
      </c>
      <c r="L62" s="4">
        <v>1442245.35</v>
      </c>
      <c r="M62" s="4">
        <v>42608.01</v>
      </c>
      <c r="N62" s="4">
        <v>669306.07999999996</v>
      </c>
      <c r="O62" s="4">
        <v>1421.86</v>
      </c>
      <c r="P62" s="4">
        <v>45013661.039999999</v>
      </c>
      <c r="Q62" s="13"/>
    </row>
    <row r="63" spans="1:17" ht="15" x14ac:dyDescent="0.25">
      <c r="A63" s="15" t="s">
        <v>125</v>
      </c>
      <c r="B63" s="15" t="s">
        <v>126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13"/>
    </row>
    <row r="64" spans="1:17" ht="15" x14ac:dyDescent="0.25">
      <c r="A64" s="15" t="s">
        <v>127</v>
      </c>
      <c r="B64" s="15" t="s">
        <v>128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13"/>
    </row>
    <row r="65" spans="1:17" ht="15" x14ac:dyDescent="0.25">
      <c r="A65" s="15" t="s">
        <v>129</v>
      </c>
      <c r="B65" s="15" t="s">
        <v>130</v>
      </c>
      <c r="C65" s="4">
        <v>1583361.9</v>
      </c>
      <c r="D65" s="4">
        <v>280048.75</v>
      </c>
      <c r="E65" s="4">
        <v>50966887.259999998</v>
      </c>
      <c r="F65" s="4">
        <v>5381340.4900000002</v>
      </c>
      <c r="G65" s="4">
        <v>4404630.09</v>
      </c>
      <c r="H65" s="4">
        <v>14445796.460000001</v>
      </c>
      <c r="I65" s="4">
        <v>76356.36</v>
      </c>
      <c r="J65" s="4">
        <v>1743004.63</v>
      </c>
      <c r="K65" s="4">
        <v>1642104.06</v>
      </c>
      <c r="L65" s="4">
        <v>837905.72</v>
      </c>
      <c r="M65" s="4">
        <v>31393.08</v>
      </c>
      <c r="N65" s="4">
        <v>1443197.64</v>
      </c>
      <c r="O65" s="4">
        <v>1047.6099999999999</v>
      </c>
      <c r="P65" s="4">
        <v>82837074.049999997</v>
      </c>
      <c r="Q65" s="13"/>
    </row>
    <row r="66" spans="1:17" ht="15" x14ac:dyDescent="0.25">
      <c r="A66" s="15" t="s">
        <v>131</v>
      </c>
      <c r="B66" s="15" t="s">
        <v>132</v>
      </c>
      <c r="C66" s="4">
        <v>0.56000000000000005</v>
      </c>
      <c r="D66" s="4">
        <v>0.02</v>
      </c>
      <c r="E66" s="4">
        <v>8518496.8800000008</v>
      </c>
      <c r="F66" s="4">
        <v>66.489999999999995</v>
      </c>
      <c r="G66" s="4">
        <v>2.61</v>
      </c>
      <c r="H66" s="4">
        <v>0.14000000000000001</v>
      </c>
      <c r="I66" s="4">
        <v>0.01</v>
      </c>
      <c r="J66" s="4">
        <v>0.11</v>
      </c>
      <c r="K66" s="4">
        <v>3.73</v>
      </c>
      <c r="L66" s="4">
        <v>0.33</v>
      </c>
      <c r="M66" s="4">
        <v>0.01</v>
      </c>
      <c r="N66" s="4">
        <v>12.86</v>
      </c>
      <c r="O66" s="4">
        <v>0</v>
      </c>
      <c r="P66" s="4">
        <v>8518583.75</v>
      </c>
      <c r="Q66" s="13"/>
    </row>
    <row r="67" spans="1:17" ht="15" x14ac:dyDescent="0.25">
      <c r="A67" s="15" t="s">
        <v>133</v>
      </c>
      <c r="B67" s="15" t="s">
        <v>134</v>
      </c>
      <c r="C67" s="4">
        <v>2161.89</v>
      </c>
      <c r="D67" s="4">
        <v>2976.65</v>
      </c>
      <c r="E67" s="4">
        <v>19588624.010000002</v>
      </c>
      <c r="F67" s="4">
        <v>297274.48</v>
      </c>
      <c r="G67" s="4">
        <v>297980.3</v>
      </c>
      <c r="H67" s="4">
        <v>2741.37</v>
      </c>
      <c r="I67" s="4">
        <v>286.45</v>
      </c>
      <c r="J67" s="4">
        <v>2158.65</v>
      </c>
      <c r="K67" s="4">
        <v>72991.31</v>
      </c>
      <c r="L67" s="4">
        <v>12600.51</v>
      </c>
      <c r="M67" s="4">
        <v>117.77</v>
      </c>
      <c r="N67" s="4">
        <v>62271.87</v>
      </c>
      <c r="O67" s="4">
        <v>3.93</v>
      </c>
      <c r="P67" s="4">
        <v>20342189.190000001</v>
      </c>
      <c r="Q67" s="13"/>
    </row>
    <row r="68" spans="1:17" ht="15" x14ac:dyDescent="0.25">
      <c r="A68" s="15" t="s">
        <v>135</v>
      </c>
      <c r="B68" s="15" t="s">
        <v>136</v>
      </c>
      <c r="C68" s="4">
        <v>1581199.45</v>
      </c>
      <c r="D68" s="4">
        <v>277072.08</v>
      </c>
      <c r="E68" s="4">
        <v>22859766.370000001</v>
      </c>
      <c r="F68" s="4">
        <v>5083999.5199999996</v>
      </c>
      <c r="G68" s="4">
        <v>4106647.18</v>
      </c>
      <c r="H68" s="4">
        <v>14443054.949999999</v>
      </c>
      <c r="I68" s="4">
        <v>76069.899999999994</v>
      </c>
      <c r="J68" s="4">
        <v>1740845.87</v>
      </c>
      <c r="K68" s="4">
        <v>1569109.02</v>
      </c>
      <c r="L68" s="4">
        <v>825304.88</v>
      </c>
      <c r="M68" s="4">
        <v>31275.3</v>
      </c>
      <c r="N68" s="4">
        <v>1380912.91</v>
      </c>
      <c r="O68" s="4">
        <v>1043.68</v>
      </c>
      <c r="P68" s="4">
        <v>53976301.109999999</v>
      </c>
      <c r="Q68" s="13"/>
    </row>
    <row r="69" spans="1:17" ht="15" x14ac:dyDescent="0.25">
      <c r="A69" s="15" t="s">
        <v>137</v>
      </c>
      <c r="B69" s="15" t="s">
        <v>138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13"/>
    </row>
    <row r="70" spans="1:17" ht="15" x14ac:dyDescent="0.25">
      <c r="A70" s="15" t="s">
        <v>139</v>
      </c>
      <c r="B70" s="15" t="s">
        <v>140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13"/>
    </row>
    <row r="71" spans="1:17" ht="15" x14ac:dyDescent="0.25">
      <c r="A71" s="15" t="s">
        <v>141</v>
      </c>
      <c r="B71" s="15" t="s">
        <v>142</v>
      </c>
      <c r="C71" s="4">
        <v>0</v>
      </c>
      <c r="D71" s="4">
        <v>0</v>
      </c>
      <c r="E71" s="4">
        <v>2153597.1800000002</v>
      </c>
      <c r="F71" s="4">
        <v>0</v>
      </c>
      <c r="G71" s="4">
        <v>78828.929999999993</v>
      </c>
      <c r="H71" s="4">
        <v>0</v>
      </c>
      <c r="I71" s="4">
        <v>0</v>
      </c>
      <c r="J71" s="4">
        <v>0</v>
      </c>
      <c r="K71" s="4">
        <v>0</v>
      </c>
      <c r="L71" s="4">
        <v>21.48</v>
      </c>
      <c r="M71" s="4">
        <v>0</v>
      </c>
      <c r="N71" s="4">
        <v>0</v>
      </c>
      <c r="O71" s="4">
        <v>0</v>
      </c>
      <c r="P71" s="4">
        <v>2232447.59</v>
      </c>
      <c r="Q71" s="13"/>
    </row>
    <row r="72" spans="1:17" ht="15" x14ac:dyDescent="0.25">
      <c r="A72" s="15" t="s">
        <v>143</v>
      </c>
      <c r="B72" s="15" t="s">
        <v>144</v>
      </c>
      <c r="C72" s="4">
        <v>480361.93</v>
      </c>
      <c r="D72" s="4">
        <v>265438.33</v>
      </c>
      <c r="E72" s="4">
        <v>4117919.17</v>
      </c>
      <c r="F72" s="4">
        <v>1628917.84</v>
      </c>
      <c r="G72" s="4">
        <v>2147342.35</v>
      </c>
      <c r="H72" s="4">
        <v>11443572.449999999</v>
      </c>
      <c r="I72" s="4">
        <v>55323.03</v>
      </c>
      <c r="J72" s="4">
        <v>668586.77</v>
      </c>
      <c r="K72" s="4">
        <v>1349620.76</v>
      </c>
      <c r="L72" s="4">
        <v>520246.39</v>
      </c>
      <c r="M72" s="4">
        <v>22745.45</v>
      </c>
      <c r="N72" s="4">
        <v>407748.6</v>
      </c>
      <c r="O72" s="4">
        <v>759.02</v>
      </c>
      <c r="P72" s="4">
        <v>23108582.09</v>
      </c>
      <c r="Q72" s="13"/>
    </row>
    <row r="73" spans="1:17" ht="15" x14ac:dyDescent="0.25">
      <c r="A73" s="15" t="s">
        <v>145</v>
      </c>
      <c r="B73" s="15" t="s">
        <v>146</v>
      </c>
      <c r="C73" s="4">
        <v>180205.55</v>
      </c>
      <c r="D73" s="4">
        <v>121408.57</v>
      </c>
      <c r="E73" s="4">
        <v>1067807.67</v>
      </c>
      <c r="F73" s="4">
        <v>281138.69</v>
      </c>
      <c r="G73" s="4">
        <v>797208.91</v>
      </c>
      <c r="H73" s="4">
        <v>5615528.2400000002</v>
      </c>
      <c r="I73" s="4">
        <v>24303.45</v>
      </c>
      <c r="J73" s="4">
        <v>287076.03999999998</v>
      </c>
      <c r="K73" s="4">
        <v>673062.76</v>
      </c>
      <c r="L73" s="4">
        <v>175250.79</v>
      </c>
      <c r="M73" s="4">
        <v>9992.09</v>
      </c>
      <c r="N73" s="4">
        <v>138427.79999999999</v>
      </c>
      <c r="O73" s="4">
        <v>333.44</v>
      </c>
      <c r="P73" s="4">
        <v>9371744</v>
      </c>
      <c r="Q73" s="13"/>
    </row>
    <row r="74" spans="1:17" ht="15" x14ac:dyDescent="0.25">
      <c r="A74" s="15" t="s">
        <v>147</v>
      </c>
      <c r="B74" s="15" t="s">
        <v>148</v>
      </c>
      <c r="C74" s="4">
        <v>152516.01</v>
      </c>
      <c r="D74" s="4">
        <v>104514.94</v>
      </c>
      <c r="E74" s="4">
        <v>1067807.67</v>
      </c>
      <c r="F74" s="4">
        <v>265559.87</v>
      </c>
      <c r="G74" s="4">
        <v>744098.68</v>
      </c>
      <c r="H74" s="4">
        <v>4937398.33</v>
      </c>
      <c r="I74" s="4">
        <v>21624.09</v>
      </c>
      <c r="J74" s="4">
        <v>261931.13</v>
      </c>
      <c r="K74" s="4">
        <v>647781.23</v>
      </c>
      <c r="L74" s="4">
        <v>159323.37</v>
      </c>
      <c r="M74" s="4">
        <v>8890.5</v>
      </c>
      <c r="N74" s="4">
        <v>124185.60000000001</v>
      </c>
      <c r="O74" s="4">
        <v>296.68</v>
      </c>
      <c r="P74" s="4">
        <v>8495928.0999999996</v>
      </c>
      <c r="Q74" s="13"/>
    </row>
    <row r="75" spans="1:17" ht="15" x14ac:dyDescent="0.25">
      <c r="A75" s="15" t="s">
        <v>149</v>
      </c>
      <c r="B75" s="15" t="s">
        <v>150</v>
      </c>
      <c r="C75" s="4">
        <v>27689.54</v>
      </c>
      <c r="D75" s="4">
        <v>16893.63</v>
      </c>
      <c r="E75" s="4">
        <v>0</v>
      </c>
      <c r="F75" s="4">
        <v>15578.82</v>
      </c>
      <c r="G75" s="4">
        <v>53110.23</v>
      </c>
      <c r="H75" s="4">
        <v>678129.91</v>
      </c>
      <c r="I75" s="4">
        <v>2679.36</v>
      </c>
      <c r="J75" s="4">
        <v>25144.91</v>
      </c>
      <c r="K75" s="4">
        <v>25281.53</v>
      </c>
      <c r="L75" s="4">
        <v>15927.42</v>
      </c>
      <c r="M75" s="4">
        <v>1101.5899999999999</v>
      </c>
      <c r="N75" s="4">
        <v>14242.2</v>
      </c>
      <c r="O75" s="4">
        <v>36.76</v>
      </c>
      <c r="P75" s="4">
        <v>875815.9</v>
      </c>
      <c r="Q75" s="13"/>
    </row>
    <row r="76" spans="1:17" ht="15" x14ac:dyDescent="0.25">
      <c r="A76" s="15" t="s">
        <v>151</v>
      </c>
      <c r="B76" s="15" t="s">
        <v>152</v>
      </c>
      <c r="C76" s="4">
        <v>15403.62</v>
      </c>
      <c r="D76" s="4">
        <v>61682.33</v>
      </c>
      <c r="E76" s="4">
        <v>785498.72</v>
      </c>
      <c r="F76" s="4">
        <v>179313.76</v>
      </c>
      <c r="G76" s="4">
        <v>470865.12</v>
      </c>
      <c r="H76" s="4">
        <v>1672759.97</v>
      </c>
      <c r="I76" s="4">
        <v>10420.08</v>
      </c>
      <c r="J76" s="4">
        <v>78504.36</v>
      </c>
      <c r="K76" s="4">
        <v>232063.74</v>
      </c>
      <c r="L76" s="4">
        <v>148301.18</v>
      </c>
      <c r="M76" s="4">
        <v>4284.1000000000004</v>
      </c>
      <c r="N76" s="4">
        <v>107913.77</v>
      </c>
      <c r="O76" s="4">
        <v>142.96</v>
      </c>
      <c r="P76" s="4">
        <v>3767153.71</v>
      </c>
      <c r="Q76" s="13"/>
    </row>
    <row r="77" spans="1:17" ht="15" x14ac:dyDescent="0.25">
      <c r="A77" s="15" t="s">
        <v>153</v>
      </c>
      <c r="B77" s="15" t="s">
        <v>154</v>
      </c>
      <c r="C77" s="4">
        <v>25155.56</v>
      </c>
      <c r="D77" s="4">
        <v>45608.58</v>
      </c>
      <c r="E77" s="4">
        <v>534439.59</v>
      </c>
      <c r="F77" s="4">
        <v>483621.37</v>
      </c>
      <c r="G77" s="4">
        <v>582480.13</v>
      </c>
      <c r="H77" s="4">
        <v>2207987.35</v>
      </c>
      <c r="I77" s="4">
        <v>11700.59</v>
      </c>
      <c r="J77" s="4">
        <v>136248</v>
      </c>
      <c r="K77" s="4">
        <v>260653.82</v>
      </c>
      <c r="L77" s="4">
        <v>137409.93</v>
      </c>
      <c r="M77" s="4">
        <v>4810.57</v>
      </c>
      <c r="N77" s="4">
        <v>110779.22</v>
      </c>
      <c r="O77" s="4">
        <v>160.53</v>
      </c>
      <c r="P77" s="4">
        <v>4541055.24</v>
      </c>
      <c r="Q77" s="13"/>
    </row>
    <row r="78" spans="1:17" ht="15" x14ac:dyDescent="0.25">
      <c r="A78" s="15" t="s">
        <v>155</v>
      </c>
      <c r="B78" s="15" t="s">
        <v>156</v>
      </c>
      <c r="C78" s="4">
        <v>229421.53</v>
      </c>
      <c r="D78" s="4">
        <v>16777.2</v>
      </c>
      <c r="E78" s="4">
        <v>80050.649999999994</v>
      </c>
      <c r="F78" s="4">
        <v>609793.32999999996</v>
      </c>
      <c r="G78" s="4">
        <v>147354.14000000001</v>
      </c>
      <c r="H78" s="4">
        <v>867204.85</v>
      </c>
      <c r="I78" s="4">
        <v>4054.24</v>
      </c>
      <c r="J78" s="4">
        <v>89244.49</v>
      </c>
      <c r="K78" s="4">
        <v>55678.89</v>
      </c>
      <c r="L78" s="4">
        <v>27511.18</v>
      </c>
      <c r="M78" s="4">
        <v>1666.86</v>
      </c>
      <c r="N78" s="4">
        <v>22558.959999999999</v>
      </c>
      <c r="O78" s="4">
        <v>55.62</v>
      </c>
      <c r="P78" s="4">
        <v>2151371.94</v>
      </c>
      <c r="Q78" s="13"/>
    </row>
    <row r="79" spans="1:17" ht="15" x14ac:dyDescent="0.25">
      <c r="A79" s="15" t="s">
        <v>157</v>
      </c>
      <c r="B79" s="15" t="s">
        <v>158</v>
      </c>
      <c r="C79" s="4">
        <v>28562.94</v>
      </c>
      <c r="D79" s="4">
        <v>19573.349999999999</v>
      </c>
      <c r="E79" s="4">
        <v>1495895.83</v>
      </c>
      <c r="F79" s="4">
        <v>50933.45</v>
      </c>
      <c r="G79" s="4">
        <v>139353.26999999999</v>
      </c>
      <c r="H79" s="4">
        <v>924664.87</v>
      </c>
      <c r="I79" s="4">
        <v>4049.71</v>
      </c>
      <c r="J79" s="4">
        <v>49053.91</v>
      </c>
      <c r="K79" s="4">
        <v>121315.04</v>
      </c>
      <c r="L79" s="4">
        <v>29837.8</v>
      </c>
      <c r="M79" s="4">
        <v>1664.99</v>
      </c>
      <c r="N79" s="4">
        <v>23257.19</v>
      </c>
      <c r="O79" s="4">
        <v>55.56</v>
      </c>
      <c r="P79" s="4">
        <v>2888217.91</v>
      </c>
      <c r="Q79" s="13"/>
    </row>
    <row r="80" spans="1:17" ht="15" x14ac:dyDescent="0.25">
      <c r="A80" s="15" t="s">
        <v>159</v>
      </c>
      <c r="B80" s="15" t="s">
        <v>160</v>
      </c>
      <c r="C80" s="4">
        <v>1612.73</v>
      </c>
      <c r="D80" s="4">
        <v>388.3</v>
      </c>
      <c r="E80" s="4">
        <v>154226.71</v>
      </c>
      <c r="F80" s="4">
        <v>24117.24</v>
      </c>
      <c r="G80" s="4">
        <v>10080.780000000001</v>
      </c>
      <c r="H80" s="4">
        <v>155427.17000000001</v>
      </c>
      <c r="I80" s="4">
        <v>794.96</v>
      </c>
      <c r="J80" s="4">
        <v>28459.97</v>
      </c>
      <c r="K80" s="4">
        <v>6846.51</v>
      </c>
      <c r="L80" s="4">
        <v>1935.51</v>
      </c>
      <c r="M80" s="4">
        <v>326.83999999999997</v>
      </c>
      <c r="N80" s="4">
        <v>4811.66</v>
      </c>
      <c r="O80" s="4">
        <v>10.91</v>
      </c>
      <c r="P80" s="4">
        <v>389039.29</v>
      </c>
      <c r="Q80" s="13"/>
    </row>
    <row r="81" spans="1:17" ht="15" x14ac:dyDescent="0.25">
      <c r="A81" s="15" t="s">
        <v>161</v>
      </c>
      <c r="B81" s="15" t="s">
        <v>162</v>
      </c>
      <c r="C81" s="4">
        <v>30338.03</v>
      </c>
      <c r="D81" s="4">
        <v>94871.25</v>
      </c>
      <c r="E81" s="4">
        <v>8104312.6600000001</v>
      </c>
      <c r="F81" s="4">
        <v>36864.44</v>
      </c>
      <c r="G81" s="4">
        <v>532145.96</v>
      </c>
      <c r="H81" s="4">
        <v>1435359.84</v>
      </c>
      <c r="I81" s="4">
        <v>7098.77</v>
      </c>
      <c r="J81" s="4">
        <v>337792.18</v>
      </c>
      <c r="K81" s="4">
        <v>118501.15</v>
      </c>
      <c r="L81" s="4">
        <v>333147.40999999997</v>
      </c>
      <c r="M81" s="4">
        <v>2918.58</v>
      </c>
      <c r="N81" s="4">
        <v>60286.03</v>
      </c>
      <c r="O81" s="4">
        <v>97.39</v>
      </c>
      <c r="P81" s="4">
        <v>11093733.689999999</v>
      </c>
      <c r="Q81" s="13"/>
    </row>
    <row r="82" spans="1:17" ht="15" x14ac:dyDescent="0.25">
      <c r="A82" s="15" t="s">
        <v>163</v>
      </c>
      <c r="B82" s="15" t="s">
        <v>164</v>
      </c>
      <c r="C82" s="4">
        <v>26208.63</v>
      </c>
      <c r="D82" s="4">
        <v>93489.68</v>
      </c>
      <c r="E82" s="4">
        <v>279510.82</v>
      </c>
      <c r="F82" s="4">
        <v>33691.53</v>
      </c>
      <c r="G82" s="4">
        <v>519729.96</v>
      </c>
      <c r="H82" s="4">
        <v>1373137.46</v>
      </c>
      <c r="I82" s="4">
        <v>6736.05</v>
      </c>
      <c r="J82" s="4">
        <v>334539.62</v>
      </c>
      <c r="K82" s="4">
        <v>85576.27</v>
      </c>
      <c r="L82" s="4">
        <v>330729.59999999998</v>
      </c>
      <c r="M82" s="4">
        <v>2769.45</v>
      </c>
      <c r="N82" s="4">
        <v>57645.86</v>
      </c>
      <c r="O82" s="4">
        <v>92.42</v>
      </c>
      <c r="P82" s="4">
        <v>3143857.35</v>
      </c>
      <c r="Q82" s="13"/>
    </row>
    <row r="83" spans="1:17" ht="15" x14ac:dyDescent="0.25">
      <c r="A83" s="15" t="s">
        <v>165</v>
      </c>
      <c r="B83" s="15" t="s">
        <v>166</v>
      </c>
      <c r="C83" s="4">
        <v>2837.88</v>
      </c>
      <c r="D83" s="4">
        <v>538.01</v>
      </c>
      <c r="E83" s="4">
        <v>6097230.0899999999</v>
      </c>
      <c r="F83" s="4">
        <v>2934.65</v>
      </c>
      <c r="G83" s="4">
        <v>5783.56</v>
      </c>
      <c r="H83" s="4">
        <v>36113.26</v>
      </c>
      <c r="I83" s="4">
        <v>260.43</v>
      </c>
      <c r="J83" s="4">
        <v>2479.42</v>
      </c>
      <c r="K83" s="4">
        <v>31994.26</v>
      </c>
      <c r="L83" s="4">
        <v>1228.47</v>
      </c>
      <c r="M83" s="4">
        <v>107.07</v>
      </c>
      <c r="N83" s="4">
        <v>1360.29</v>
      </c>
      <c r="O83" s="4">
        <v>3.57</v>
      </c>
      <c r="P83" s="4">
        <v>6182870.96</v>
      </c>
      <c r="Q83" s="13"/>
    </row>
    <row r="84" spans="1:17" ht="15" x14ac:dyDescent="0.25">
      <c r="A84" s="15" t="s">
        <v>167</v>
      </c>
      <c r="B84" s="15" t="s">
        <v>168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13"/>
    </row>
    <row r="85" spans="1:17" ht="15" x14ac:dyDescent="0.25">
      <c r="A85" s="15" t="s">
        <v>169</v>
      </c>
      <c r="B85" s="15" t="s">
        <v>170</v>
      </c>
      <c r="C85" s="4">
        <v>1282.47</v>
      </c>
      <c r="D85" s="4">
        <v>9.94</v>
      </c>
      <c r="E85" s="4">
        <v>100862.54</v>
      </c>
      <c r="F85" s="4">
        <v>10</v>
      </c>
      <c r="G85" s="4">
        <v>2996.29</v>
      </c>
      <c r="H85" s="4">
        <v>148.85</v>
      </c>
      <c r="I85" s="4">
        <v>0.75</v>
      </c>
      <c r="J85" s="4">
        <v>7.97</v>
      </c>
      <c r="K85" s="4">
        <v>47.09</v>
      </c>
      <c r="L85" s="4">
        <v>3.62</v>
      </c>
      <c r="M85" s="4">
        <v>0.31</v>
      </c>
      <c r="N85" s="4">
        <v>4.13</v>
      </c>
      <c r="O85" s="4">
        <v>0.01</v>
      </c>
      <c r="P85" s="4">
        <v>105373.97</v>
      </c>
      <c r="Q85" s="13"/>
    </row>
    <row r="86" spans="1:17" ht="15" x14ac:dyDescent="0.25">
      <c r="A86" s="15" t="s">
        <v>171</v>
      </c>
      <c r="B86" s="15" t="s">
        <v>172</v>
      </c>
      <c r="C86" s="4">
        <v>9.0500000000000007</v>
      </c>
      <c r="D86" s="4">
        <v>833.62</v>
      </c>
      <c r="E86" s="4">
        <v>1626709.21</v>
      </c>
      <c r="F86" s="4">
        <v>228.26</v>
      </c>
      <c r="G86" s="4">
        <v>3636.15</v>
      </c>
      <c r="H86" s="4">
        <v>25960.27</v>
      </c>
      <c r="I86" s="4">
        <v>101.54</v>
      </c>
      <c r="J86" s="4">
        <v>765.17</v>
      </c>
      <c r="K86" s="4">
        <v>883.53</v>
      </c>
      <c r="L86" s="4">
        <v>1185.72</v>
      </c>
      <c r="M86" s="4">
        <v>41.75</v>
      </c>
      <c r="N86" s="4">
        <v>1275.75</v>
      </c>
      <c r="O86" s="4">
        <v>1.39</v>
      </c>
      <c r="P86" s="4">
        <v>1661631.41</v>
      </c>
      <c r="Q86" s="13"/>
    </row>
    <row r="87" spans="1:17" ht="15" x14ac:dyDescent="0.25">
      <c r="A87" s="15" t="s">
        <v>173</v>
      </c>
      <c r="B87" s="15" t="s">
        <v>174</v>
      </c>
      <c r="C87" s="4">
        <v>408757.81</v>
      </c>
      <c r="D87" s="4">
        <v>200038.55</v>
      </c>
      <c r="E87" s="4">
        <v>43076117.280000001</v>
      </c>
      <c r="F87" s="4">
        <v>408189.02</v>
      </c>
      <c r="G87" s="4">
        <v>2402143.36</v>
      </c>
      <c r="H87" s="4">
        <v>4009543.13</v>
      </c>
      <c r="I87" s="4">
        <v>24155.61</v>
      </c>
      <c r="J87" s="4">
        <v>1922483.86</v>
      </c>
      <c r="K87" s="4">
        <v>384127</v>
      </c>
      <c r="L87" s="4">
        <v>250766.94</v>
      </c>
      <c r="M87" s="4">
        <v>9931.31</v>
      </c>
      <c r="N87" s="4">
        <v>161705.01</v>
      </c>
      <c r="O87" s="4">
        <v>331.41</v>
      </c>
      <c r="P87" s="4">
        <v>53258290.289999999</v>
      </c>
      <c r="Q87" s="13"/>
    </row>
    <row r="88" spans="1:17" ht="15" x14ac:dyDescent="0.25">
      <c r="A88" s="15" t="s">
        <v>175</v>
      </c>
      <c r="B88" s="15" t="s">
        <v>176</v>
      </c>
      <c r="C88" s="4">
        <v>16485.259999999998</v>
      </c>
      <c r="D88" s="4">
        <v>174871.39</v>
      </c>
      <c r="E88" s="4">
        <v>4340438.12</v>
      </c>
      <c r="F88" s="4">
        <v>326478.96999999997</v>
      </c>
      <c r="G88" s="4">
        <v>1294139.8400000001</v>
      </c>
      <c r="H88" s="4">
        <v>2310270.7400000002</v>
      </c>
      <c r="I88" s="4">
        <v>15662.76</v>
      </c>
      <c r="J88" s="4">
        <v>1543365.26</v>
      </c>
      <c r="K88" s="4">
        <v>195725.93</v>
      </c>
      <c r="L88" s="4">
        <v>166608.48000000001</v>
      </c>
      <c r="M88" s="4">
        <v>6439.57</v>
      </c>
      <c r="N88" s="4">
        <v>83674.710000000006</v>
      </c>
      <c r="O88" s="4">
        <v>214.89</v>
      </c>
      <c r="P88" s="4">
        <v>10474375.92</v>
      </c>
      <c r="Q88" s="13"/>
    </row>
    <row r="89" spans="1:17" ht="15" x14ac:dyDescent="0.25">
      <c r="A89" s="15" t="s">
        <v>177</v>
      </c>
      <c r="B89" s="15" t="s">
        <v>178</v>
      </c>
      <c r="C89" s="4">
        <v>6119.56</v>
      </c>
      <c r="D89" s="4">
        <v>1477.2</v>
      </c>
      <c r="E89" s="4">
        <v>11682052.619999999</v>
      </c>
      <c r="F89" s="4">
        <v>6974.36</v>
      </c>
      <c r="G89" s="4">
        <v>19815.52</v>
      </c>
      <c r="H89" s="4">
        <v>128621.22</v>
      </c>
      <c r="I89" s="4">
        <v>712.54</v>
      </c>
      <c r="J89" s="4">
        <v>6273.86</v>
      </c>
      <c r="K89" s="4">
        <v>58240.21</v>
      </c>
      <c r="L89" s="4">
        <v>3841.61</v>
      </c>
      <c r="M89" s="4">
        <v>292.95</v>
      </c>
      <c r="N89" s="4">
        <v>3407.31</v>
      </c>
      <c r="O89" s="4">
        <v>9.7799999999999994</v>
      </c>
      <c r="P89" s="4">
        <v>11917838.74</v>
      </c>
      <c r="Q89" s="13"/>
    </row>
    <row r="90" spans="1:17" ht="15" x14ac:dyDescent="0.25">
      <c r="A90" s="15" t="s">
        <v>179</v>
      </c>
      <c r="B90" s="15" t="s">
        <v>180</v>
      </c>
      <c r="C90" s="4">
        <v>4962.2299999999996</v>
      </c>
      <c r="D90" s="4">
        <v>3677.04</v>
      </c>
      <c r="E90" s="4">
        <v>1375914.35</v>
      </c>
      <c r="F90" s="4">
        <v>18855.36</v>
      </c>
      <c r="G90" s="4">
        <v>46221.32</v>
      </c>
      <c r="H90" s="4">
        <v>292368.36</v>
      </c>
      <c r="I90" s="4">
        <v>1534.31</v>
      </c>
      <c r="J90" s="4">
        <v>60717.51</v>
      </c>
      <c r="K90" s="4">
        <v>23724.75</v>
      </c>
      <c r="L90" s="4">
        <v>9245.9</v>
      </c>
      <c r="M90" s="4">
        <v>630.82000000000005</v>
      </c>
      <c r="N90" s="4">
        <v>13730.98</v>
      </c>
      <c r="O90" s="4">
        <v>21.05</v>
      </c>
      <c r="P90" s="4">
        <v>1851603.98</v>
      </c>
      <c r="Q90" s="13"/>
    </row>
    <row r="91" spans="1:17" ht="15" x14ac:dyDescent="0.25">
      <c r="A91" s="15" t="s">
        <v>181</v>
      </c>
      <c r="B91" s="15" t="s">
        <v>182</v>
      </c>
      <c r="C91" s="4">
        <v>340932.26</v>
      </c>
      <c r="D91" s="4">
        <v>13680.25</v>
      </c>
      <c r="E91" s="4">
        <v>22558446.73</v>
      </c>
      <c r="F91" s="4">
        <v>17711.91</v>
      </c>
      <c r="G91" s="4">
        <v>837101.73</v>
      </c>
      <c r="H91" s="4">
        <v>451799.34</v>
      </c>
      <c r="I91" s="4">
        <v>1815.84</v>
      </c>
      <c r="J91" s="4">
        <v>14262.56</v>
      </c>
      <c r="K91" s="4">
        <v>26160.28</v>
      </c>
      <c r="L91" s="4">
        <v>13781.16</v>
      </c>
      <c r="M91" s="4">
        <v>746.56</v>
      </c>
      <c r="N91" s="4">
        <v>7531.02</v>
      </c>
      <c r="O91" s="4">
        <v>24.91</v>
      </c>
      <c r="P91" s="4">
        <v>24283994.550000001</v>
      </c>
      <c r="Q91" s="13"/>
    </row>
    <row r="92" spans="1:17" ht="15" x14ac:dyDescent="0.25">
      <c r="A92" s="15" t="s">
        <v>183</v>
      </c>
      <c r="B92" s="15" t="s">
        <v>184</v>
      </c>
      <c r="C92" s="4">
        <v>40242.720000000001</v>
      </c>
      <c r="D92" s="4">
        <v>4881.5</v>
      </c>
      <c r="E92" s="4">
        <v>34397.07</v>
      </c>
      <c r="F92" s="4">
        <v>37771.120000000003</v>
      </c>
      <c r="G92" s="4">
        <v>198535.37</v>
      </c>
      <c r="H92" s="4">
        <v>781293.96</v>
      </c>
      <c r="I92" s="4">
        <v>4253.41</v>
      </c>
      <c r="J92" s="4">
        <v>296532.73</v>
      </c>
      <c r="K92" s="4">
        <v>78737.84</v>
      </c>
      <c r="L92" s="4">
        <v>55225.68</v>
      </c>
      <c r="M92" s="4">
        <v>1748.74</v>
      </c>
      <c r="N92" s="4">
        <v>51140.25</v>
      </c>
      <c r="O92" s="4">
        <v>58.36</v>
      </c>
      <c r="P92" s="4">
        <v>1584818.75</v>
      </c>
      <c r="Q92" s="13"/>
    </row>
    <row r="93" spans="1:17" ht="15" x14ac:dyDescent="0.25">
      <c r="A93" s="15" t="s">
        <v>185</v>
      </c>
      <c r="B93" s="15" t="s">
        <v>186</v>
      </c>
      <c r="C93" s="4">
        <v>15.78</v>
      </c>
      <c r="D93" s="4">
        <v>1451.17</v>
      </c>
      <c r="E93" s="4">
        <v>3084868.39</v>
      </c>
      <c r="F93" s="4">
        <v>397.3</v>
      </c>
      <c r="G93" s="4">
        <v>6329.58</v>
      </c>
      <c r="H93" s="4">
        <v>45189.51</v>
      </c>
      <c r="I93" s="4">
        <v>176.75</v>
      </c>
      <c r="J93" s="4">
        <v>1331.94</v>
      </c>
      <c r="K93" s="4">
        <v>1537.99</v>
      </c>
      <c r="L93" s="4">
        <v>2064.11</v>
      </c>
      <c r="M93" s="4">
        <v>72.67</v>
      </c>
      <c r="N93" s="4">
        <v>2220.7399999999998</v>
      </c>
      <c r="O93" s="4">
        <v>2.42</v>
      </c>
      <c r="P93" s="4">
        <v>3145658.35</v>
      </c>
      <c r="Q93" s="13"/>
    </row>
    <row r="94" spans="1:17" ht="15" x14ac:dyDescent="0.25">
      <c r="A94" s="15" t="s">
        <v>187</v>
      </c>
      <c r="B94" s="15" t="s">
        <v>188</v>
      </c>
      <c r="C94" s="4">
        <v>0</v>
      </c>
      <c r="D94" s="4">
        <v>0</v>
      </c>
      <c r="E94" s="4">
        <v>416509.73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416509.73</v>
      </c>
      <c r="Q94" s="13"/>
    </row>
    <row r="95" spans="1:17" ht="15" x14ac:dyDescent="0.25">
      <c r="A95" s="15" t="s">
        <v>189</v>
      </c>
      <c r="B95" s="15" t="s">
        <v>190</v>
      </c>
      <c r="C95" s="4">
        <v>20459.86</v>
      </c>
      <c r="D95" s="4">
        <v>14761.38</v>
      </c>
      <c r="E95" s="4">
        <v>1184622.33</v>
      </c>
      <c r="F95" s="4">
        <v>991864.49</v>
      </c>
      <c r="G95" s="4">
        <v>61570.03</v>
      </c>
      <c r="H95" s="4">
        <v>210839.09</v>
      </c>
      <c r="I95" s="4">
        <v>5682.3</v>
      </c>
      <c r="J95" s="4">
        <v>82391.73</v>
      </c>
      <c r="K95" s="4">
        <v>48938.25</v>
      </c>
      <c r="L95" s="4">
        <v>24936.720000000001</v>
      </c>
      <c r="M95" s="4">
        <v>2336.21</v>
      </c>
      <c r="N95" s="4">
        <v>39522.5</v>
      </c>
      <c r="O95" s="4">
        <v>77.959999999999994</v>
      </c>
      <c r="P95" s="4">
        <v>2688002.85</v>
      </c>
      <c r="Q95" s="13"/>
    </row>
    <row r="96" spans="1:17" ht="15" x14ac:dyDescent="0.25">
      <c r="A96" s="7">
        <v>29999</v>
      </c>
      <c r="B96" s="7" t="s">
        <v>191</v>
      </c>
      <c r="C96" s="8">
        <v>69449319.840000004</v>
      </c>
      <c r="D96" s="8">
        <v>1894810.97</v>
      </c>
      <c r="E96" s="8">
        <v>260597802.78</v>
      </c>
      <c r="F96" s="8">
        <v>22858658.07</v>
      </c>
      <c r="G96" s="8">
        <v>25697729.690000001</v>
      </c>
      <c r="H96" s="8">
        <v>78335675.829999998</v>
      </c>
      <c r="I96" s="8">
        <v>692844.28</v>
      </c>
      <c r="J96" s="8">
        <v>11769814.439999999</v>
      </c>
      <c r="K96" s="8">
        <v>10629859.67</v>
      </c>
      <c r="L96" s="8">
        <v>5901611.1299999999</v>
      </c>
      <c r="M96" s="8">
        <v>244982.21</v>
      </c>
      <c r="N96" s="8">
        <v>5246478.21</v>
      </c>
      <c r="O96" s="8">
        <v>8175.2</v>
      </c>
      <c r="P96" s="8">
        <v>493327762.31999999</v>
      </c>
      <c r="Q96" s="13"/>
    </row>
    <row r="97" spans="1:17" ht="15" x14ac:dyDescent="0.25">
      <c r="A97" s="15" t="s">
        <v>0</v>
      </c>
      <c r="B97" s="15" t="s">
        <v>0</v>
      </c>
      <c r="C97" s="5" t="s">
        <v>0</v>
      </c>
      <c r="D97" s="5" t="s">
        <v>0</v>
      </c>
      <c r="E97" s="5" t="s">
        <v>0</v>
      </c>
      <c r="F97" s="5" t="s">
        <v>0</v>
      </c>
      <c r="G97" s="5" t="s">
        <v>0</v>
      </c>
      <c r="H97" s="5" t="s">
        <v>0</v>
      </c>
      <c r="I97" s="5" t="s">
        <v>0</v>
      </c>
      <c r="J97" s="5" t="s">
        <v>0</v>
      </c>
      <c r="K97" s="5" t="s">
        <v>0</v>
      </c>
      <c r="L97" s="5" t="s">
        <v>0</v>
      </c>
      <c r="M97" s="5" t="s">
        <v>0</v>
      </c>
      <c r="N97" s="5" t="s">
        <v>0</v>
      </c>
      <c r="O97" s="5" t="s">
        <v>0</v>
      </c>
      <c r="P97" s="5" t="s">
        <v>0</v>
      </c>
      <c r="Q97" s="13"/>
    </row>
    <row r="98" spans="1:17" ht="15" x14ac:dyDescent="0.25">
      <c r="A98" s="15" t="s">
        <v>192</v>
      </c>
      <c r="B98" s="15" t="s">
        <v>193</v>
      </c>
      <c r="C98" s="5">
        <v>1303155.01</v>
      </c>
      <c r="D98" s="5">
        <v>155952.99</v>
      </c>
      <c r="E98" s="5">
        <v>35325.949999999997</v>
      </c>
      <c r="F98" s="5">
        <v>4902469.22</v>
      </c>
      <c r="G98" s="5">
        <v>2612852.41</v>
      </c>
      <c r="H98" s="5">
        <v>17035563.870000001</v>
      </c>
      <c r="I98" s="5">
        <v>75491.009999999995</v>
      </c>
      <c r="J98" s="5">
        <v>1109115.58</v>
      </c>
      <c r="K98" s="5">
        <v>984006.26</v>
      </c>
      <c r="L98" s="5">
        <v>683276.25</v>
      </c>
      <c r="M98" s="5">
        <v>29049.919999999998</v>
      </c>
      <c r="N98" s="5">
        <v>278726.96999999997</v>
      </c>
      <c r="O98" s="5">
        <v>969.42</v>
      </c>
      <c r="P98" s="5">
        <v>29205954.859999999</v>
      </c>
      <c r="Q98" s="13"/>
    </row>
    <row r="99" spans="1:17" ht="15" x14ac:dyDescent="0.25">
      <c r="A99" s="15" t="s">
        <v>194</v>
      </c>
      <c r="B99" s="15" t="s">
        <v>195</v>
      </c>
      <c r="C99" s="5">
        <v>875998.03</v>
      </c>
      <c r="D99" s="5">
        <v>110372.6</v>
      </c>
      <c r="E99" s="5">
        <v>26863.98</v>
      </c>
      <c r="F99" s="5">
        <v>3339913.64</v>
      </c>
      <c r="G99" s="5">
        <v>1723793.6</v>
      </c>
      <c r="H99" s="5">
        <v>8146563.0700000003</v>
      </c>
      <c r="I99" s="5">
        <v>38671.040000000001</v>
      </c>
      <c r="J99" s="5">
        <v>751212.14</v>
      </c>
      <c r="K99" s="5">
        <v>631850.5</v>
      </c>
      <c r="L99" s="5">
        <v>429406.63</v>
      </c>
      <c r="M99" s="5">
        <v>14424.58</v>
      </c>
      <c r="N99" s="5">
        <v>138366.47</v>
      </c>
      <c r="O99" s="5">
        <v>481.36</v>
      </c>
      <c r="P99" s="5">
        <v>16227917.640000001</v>
      </c>
      <c r="Q99" s="13"/>
    </row>
    <row r="100" spans="1:17" ht="15" x14ac:dyDescent="0.25">
      <c r="A100" s="15" t="s">
        <v>196</v>
      </c>
      <c r="B100" s="15" t="s">
        <v>197</v>
      </c>
      <c r="C100" s="5">
        <v>226720.38</v>
      </c>
      <c r="D100" s="5">
        <v>29766.31</v>
      </c>
      <c r="E100" s="5">
        <v>6473.96</v>
      </c>
      <c r="F100" s="5">
        <v>875438.98</v>
      </c>
      <c r="G100" s="5">
        <v>467305.22</v>
      </c>
      <c r="H100" s="5">
        <v>2196775.2999999998</v>
      </c>
      <c r="I100" s="5">
        <v>10441.24</v>
      </c>
      <c r="J100" s="5">
        <v>239992.38</v>
      </c>
      <c r="K100" s="5">
        <v>168630.51</v>
      </c>
      <c r="L100" s="5">
        <v>115865.25</v>
      </c>
      <c r="M100" s="5">
        <v>3937.29</v>
      </c>
      <c r="N100" s="5">
        <v>37737.31</v>
      </c>
      <c r="O100" s="5">
        <v>131.38999999999999</v>
      </c>
      <c r="P100" s="5">
        <v>4379215.5199999996</v>
      </c>
      <c r="Q100" s="13"/>
    </row>
    <row r="101" spans="1:17" ht="15" x14ac:dyDescent="0.25">
      <c r="A101" s="15" t="s">
        <v>198</v>
      </c>
      <c r="B101" s="15" t="s">
        <v>199</v>
      </c>
      <c r="C101" s="5">
        <v>649277.65</v>
      </c>
      <c r="D101" s="5">
        <v>80606.289999999994</v>
      </c>
      <c r="E101" s="5">
        <v>20390.02</v>
      </c>
      <c r="F101" s="5">
        <v>2464474.66</v>
      </c>
      <c r="G101" s="5">
        <v>1256488.3799999999</v>
      </c>
      <c r="H101" s="5">
        <v>5949787.7699999996</v>
      </c>
      <c r="I101" s="5">
        <v>28229.8</v>
      </c>
      <c r="J101" s="5">
        <v>511219.76</v>
      </c>
      <c r="K101" s="5">
        <v>463219.99</v>
      </c>
      <c r="L101" s="5">
        <v>313541.38</v>
      </c>
      <c r="M101" s="5">
        <v>10487.29</v>
      </c>
      <c r="N101" s="5">
        <v>100629.16</v>
      </c>
      <c r="O101" s="5">
        <v>349.97</v>
      </c>
      <c r="P101" s="5">
        <v>11848702.119999999</v>
      </c>
      <c r="Q101" s="13"/>
    </row>
    <row r="102" spans="1:17" ht="15" x14ac:dyDescent="0.25">
      <c r="A102" s="15" t="s">
        <v>200</v>
      </c>
      <c r="B102" s="15" t="s">
        <v>201</v>
      </c>
      <c r="C102" s="5">
        <v>427156.98</v>
      </c>
      <c r="D102" s="5">
        <v>45580.39</v>
      </c>
      <c r="E102" s="5">
        <v>8461.9699999999993</v>
      </c>
      <c r="F102" s="5">
        <v>1562555.58</v>
      </c>
      <c r="G102" s="5">
        <v>889058.81</v>
      </c>
      <c r="H102" s="5">
        <v>8889000.8000000007</v>
      </c>
      <c r="I102" s="5">
        <v>36819.97</v>
      </c>
      <c r="J102" s="5">
        <v>357903.44</v>
      </c>
      <c r="K102" s="5">
        <v>352155.76</v>
      </c>
      <c r="L102" s="5">
        <v>253869.62</v>
      </c>
      <c r="M102" s="5">
        <v>14625.34</v>
      </c>
      <c r="N102" s="5">
        <v>140360.5</v>
      </c>
      <c r="O102" s="5">
        <v>488.06</v>
      </c>
      <c r="P102" s="5">
        <v>12978037.220000001</v>
      </c>
      <c r="Q102" s="13"/>
    </row>
    <row r="103" spans="1:17" ht="15" x14ac:dyDescent="0.25">
      <c r="A103" s="15" t="s">
        <v>202</v>
      </c>
      <c r="B103" s="15" t="s">
        <v>203</v>
      </c>
      <c r="C103" s="5">
        <v>13197692.51</v>
      </c>
      <c r="D103" s="5">
        <v>750467.91</v>
      </c>
      <c r="E103" s="5">
        <v>132826500.73999999</v>
      </c>
      <c r="F103" s="5">
        <v>20131776.100000001</v>
      </c>
      <c r="G103" s="5">
        <v>15895600.98</v>
      </c>
      <c r="H103" s="5">
        <v>52643801.939999998</v>
      </c>
      <c r="I103" s="5">
        <v>270658.96999999997</v>
      </c>
      <c r="J103" s="5">
        <v>8366778.5899999999</v>
      </c>
      <c r="K103" s="5">
        <v>3618384.83</v>
      </c>
      <c r="L103" s="5">
        <v>3739574.18</v>
      </c>
      <c r="M103" s="5">
        <v>99751.56</v>
      </c>
      <c r="N103" s="5">
        <v>1071911.26</v>
      </c>
      <c r="O103" s="5">
        <v>3328.82</v>
      </c>
      <c r="P103" s="5">
        <v>252616228.38999999</v>
      </c>
      <c r="Q103" s="13"/>
    </row>
    <row r="104" spans="1:17" ht="15" x14ac:dyDescent="0.25">
      <c r="A104" s="15" t="s">
        <v>204</v>
      </c>
      <c r="B104" s="15" t="s">
        <v>205</v>
      </c>
      <c r="C104" s="5">
        <v>383773.16</v>
      </c>
      <c r="D104" s="5">
        <v>32745.14</v>
      </c>
      <c r="E104" s="5">
        <v>4740688.7</v>
      </c>
      <c r="F104" s="5">
        <v>707945.24</v>
      </c>
      <c r="G104" s="5">
        <v>498040.45</v>
      </c>
      <c r="H104" s="5">
        <v>1843230.67</v>
      </c>
      <c r="I104" s="5">
        <v>8997.51</v>
      </c>
      <c r="J104" s="5">
        <v>267738.28999999998</v>
      </c>
      <c r="K104" s="5">
        <v>118888.79</v>
      </c>
      <c r="L104" s="5">
        <v>117847.22</v>
      </c>
      <c r="M104" s="5">
        <v>3441.86</v>
      </c>
      <c r="N104" s="5">
        <v>36922.589999999997</v>
      </c>
      <c r="O104" s="5">
        <v>114.86</v>
      </c>
      <c r="P104" s="5">
        <v>8760374.4800000004</v>
      </c>
      <c r="Q104" s="13"/>
    </row>
    <row r="105" spans="1:17" ht="15" x14ac:dyDescent="0.25">
      <c r="A105" s="15" t="s">
        <v>206</v>
      </c>
      <c r="B105" s="15" t="s">
        <v>207</v>
      </c>
      <c r="C105" s="5">
        <v>712375.76</v>
      </c>
      <c r="D105" s="5">
        <v>38725.81</v>
      </c>
      <c r="E105" s="5">
        <v>9082904.1799999997</v>
      </c>
      <c r="F105" s="5">
        <v>1026068.44</v>
      </c>
      <c r="G105" s="5">
        <v>857724.98</v>
      </c>
      <c r="H105" s="5">
        <v>3104645.82</v>
      </c>
      <c r="I105" s="5">
        <v>15304.9</v>
      </c>
      <c r="J105" s="5">
        <v>410476.75</v>
      </c>
      <c r="K105" s="5">
        <v>195740.89</v>
      </c>
      <c r="L105" s="5">
        <v>200660.55</v>
      </c>
      <c r="M105" s="5">
        <v>5722.43</v>
      </c>
      <c r="N105" s="5">
        <v>62509.84</v>
      </c>
      <c r="O105" s="5">
        <v>190.96</v>
      </c>
      <c r="P105" s="5">
        <v>15713051.310000001</v>
      </c>
      <c r="Q105" s="13"/>
    </row>
    <row r="106" spans="1:17" ht="15" x14ac:dyDescent="0.25">
      <c r="A106" s="15" t="s">
        <v>208</v>
      </c>
      <c r="B106" s="15" t="s">
        <v>209</v>
      </c>
      <c r="C106" s="5">
        <v>12101543.59</v>
      </c>
      <c r="D106" s="5">
        <v>678996.96</v>
      </c>
      <c r="E106" s="5">
        <v>119002907.86</v>
      </c>
      <c r="F106" s="5">
        <v>18397762.420000002</v>
      </c>
      <c r="G106" s="5">
        <v>14539835.550000001</v>
      </c>
      <c r="H106" s="5">
        <v>47695925.450000003</v>
      </c>
      <c r="I106" s="5">
        <v>246356.56</v>
      </c>
      <c r="J106" s="5">
        <v>7688563.5499999998</v>
      </c>
      <c r="K106" s="5">
        <v>3303755.15</v>
      </c>
      <c r="L106" s="5">
        <v>3421066.41</v>
      </c>
      <c r="M106" s="5">
        <v>90587.27</v>
      </c>
      <c r="N106" s="5">
        <v>972478.83</v>
      </c>
      <c r="O106" s="5">
        <v>3023</v>
      </c>
      <c r="P106" s="5">
        <v>228142802.59999999</v>
      </c>
      <c r="Q106" s="13"/>
    </row>
    <row r="107" spans="1:17" ht="15" x14ac:dyDescent="0.25">
      <c r="A107" s="15" t="s">
        <v>210</v>
      </c>
      <c r="B107" s="15" t="s">
        <v>211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13"/>
    </row>
    <row r="108" spans="1:17" ht="15" x14ac:dyDescent="0.25">
      <c r="A108" s="15" t="s">
        <v>212</v>
      </c>
      <c r="B108" s="15" t="s">
        <v>213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13"/>
    </row>
    <row r="109" spans="1:17" ht="15" x14ac:dyDescent="0.25">
      <c r="A109" s="15" t="s">
        <v>214</v>
      </c>
      <c r="B109" s="15" t="s">
        <v>215</v>
      </c>
      <c r="C109" s="5">
        <v>117712.02</v>
      </c>
      <c r="D109" s="5">
        <v>16242.92</v>
      </c>
      <c r="E109" s="5">
        <v>4768957.58</v>
      </c>
      <c r="F109" s="5">
        <v>154169.49</v>
      </c>
      <c r="G109" s="5">
        <v>465718.58</v>
      </c>
      <c r="H109" s="5">
        <v>1448808.52</v>
      </c>
      <c r="I109" s="5">
        <v>7432.36</v>
      </c>
      <c r="J109" s="5">
        <v>436049.27</v>
      </c>
      <c r="K109" s="5">
        <v>131256.04</v>
      </c>
      <c r="L109" s="5">
        <v>57732.08</v>
      </c>
      <c r="M109" s="5">
        <v>3055.73</v>
      </c>
      <c r="N109" s="5">
        <v>34452.519999999997</v>
      </c>
      <c r="O109" s="5">
        <v>101.97</v>
      </c>
      <c r="P109" s="5">
        <v>7641689.0800000001</v>
      </c>
      <c r="Q109" s="13"/>
    </row>
    <row r="110" spans="1:17" ht="15" x14ac:dyDescent="0.25">
      <c r="A110" s="15" t="s">
        <v>216</v>
      </c>
      <c r="B110" s="15" t="s">
        <v>217</v>
      </c>
      <c r="C110" s="5">
        <v>174104.51</v>
      </c>
      <c r="D110" s="5">
        <v>89012.98</v>
      </c>
      <c r="E110" s="5">
        <v>9909372.7400000002</v>
      </c>
      <c r="F110" s="5">
        <v>668820.81000000006</v>
      </c>
      <c r="G110" s="5">
        <v>1561862.88</v>
      </c>
      <c r="H110" s="5">
        <v>5691681</v>
      </c>
      <c r="I110" s="5">
        <v>26938.880000000001</v>
      </c>
      <c r="J110" s="5">
        <v>1189134.8899999999</v>
      </c>
      <c r="K110" s="5">
        <v>393566.35</v>
      </c>
      <c r="L110" s="5">
        <v>258409.73</v>
      </c>
      <c r="M110" s="5">
        <v>11075.62</v>
      </c>
      <c r="N110" s="5">
        <v>121487.08</v>
      </c>
      <c r="O110" s="5">
        <v>369.6</v>
      </c>
      <c r="P110" s="5">
        <v>20095837.07</v>
      </c>
      <c r="Q110" s="13"/>
    </row>
    <row r="111" spans="1:17" ht="15" x14ac:dyDescent="0.25">
      <c r="A111" s="15" t="s">
        <v>218</v>
      </c>
      <c r="B111" s="15" t="s">
        <v>219</v>
      </c>
      <c r="C111" s="5">
        <v>0</v>
      </c>
      <c r="D111" s="5">
        <v>0</v>
      </c>
      <c r="E111" s="5">
        <v>489883.22</v>
      </c>
      <c r="F111" s="5">
        <v>0</v>
      </c>
      <c r="G111" s="5">
        <v>15823.15</v>
      </c>
      <c r="H111" s="5">
        <v>0</v>
      </c>
      <c r="I111" s="5">
        <v>0</v>
      </c>
      <c r="J111" s="5">
        <v>0</v>
      </c>
      <c r="K111" s="5">
        <v>0</v>
      </c>
      <c r="L111" s="5">
        <v>4.32</v>
      </c>
      <c r="M111" s="5">
        <v>0</v>
      </c>
      <c r="N111" s="5">
        <v>0</v>
      </c>
      <c r="O111" s="5">
        <v>0</v>
      </c>
      <c r="P111" s="5">
        <v>505710.69</v>
      </c>
      <c r="Q111" s="13"/>
    </row>
    <row r="112" spans="1:17" ht="15" x14ac:dyDescent="0.25">
      <c r="A112" s="15" t="s">
        <v>220</v>
      </c>
      <c r="B112" s="15" t="s">
        <v>221</v>
      </c>
      <c r="C112" s="5">
        <v>1198565.42</v>
      </c>
      <c r="D112" s="5">
        <v>32594.34</v>
      </c>
      <c r="E112" s="5">
        <v>6792.5</v>
      </c>
      <c r="F112" s="5">
        <v>733182.37</v>
      </c>
      <c r="G112" s="5">
        <v>444628.28</v>
      </c>
      <c r="H112" s="5">
        <v>1648369.93</v>
      </c>
      <c r="I112" s="5">
        <v>7660.38</v>
      </c>
      <c r="J112" s="5">
        <v>85363.15</v>
      </c>
      <c r="K112" s="5">
        <v>74503.41</v>
      </c>
      <c r="L112" s="5">
        <v>119706.11</v>
      </c>
      <c r="M112" s="5">
        <v>2737.86</v>
      </c>
      <c r="N112" s="5">
        <v>25923.19</v>
      </c>
      <c r="O112" s="5">
        <v>91.36</v>
      </c>
      <c r="P112" s="5">
        <v>4380118.3</v>
      </c>
      <c r="Q112" s="13"/>
    </row>
    <row r="113" spans="1:17" ht="15" x14ac:dyDescent="0.25">
      <c r="A113" s="15" t="s">
        <v>222</v>
      </c>
      <c r="B113" s="15" t="s">
        <v>223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13"/>
    </row>
    <row r="114" spans="1:17" ht="15" x14ac:dyDescent="0.25">
      <c r="A114" s="15" t="s">
        <v>224</v>
      </c>
      <c r="B114" s="15" t="s">
        <v>225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13"/>
    </row>
    <row r="115" spans="1:17" ht="15" x14ac:dyDescent="0.25">
      <c r="A115" s="7">
        <v>39999</v>
      </c>
      <c r="B115" s="7" t="s">
        <v>226</v>
      </c>
      <c r="C115" s="10">
        <v>15991229.470000001</v>
      </c>
      <c r="D115" s="10">
        <v>1044271.14</v>
      </c>
      <c r="E115" s="10">
        <v>148036832.72999999</v>
      </c>
      <c r="F115" s="10">
        <v>26590417.989999998</v>
      </c>
      <c r="G115" s="10">
        <v>20996486.280000001</v>
      </c>
      <c r="H115" s="10">
        <v>78468225.260000005</v>
      </c>
      <c r="I115" s="10">
        <v>388181.6</v>
      </c>
      <c r="J115" s="10">
        <v>11186441.48</v>
      </c>
      <c r="K115" s="10">
        <v>5201716.8899999997</v>
      </c>
      <c r="L115" s="10">
        <v>4858702.67</v>
      </c>
      <c r="M115" s="10">
        <v>145670.69</v>
      </c>
      <c r="N115" s="10">
        <v>1532501.02</v>
      </c>
      <c r="O115" s="10">
        <v>4861.17</v>
      </c>
      <c r="P115" s="10">
        <v>314445538.38999999</v>
      </c>
      <c r="Q115" s="13"/>
    </row>
    <row r="116" spans="1:17" ht="15" x14ac:dyDescent="0.25">
      <c r="A116" s="7">
        <v>48888</v>
      </c>
      <c r="B116" s="15" t="s">
        <v>227</v>
      </c>
      <c r="C116" s="5">
        <v>0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13"/>
    </row>
    <row r="117" spans="1:17" ht="15" x14ac:dyDescent="0.25">
      <c r="A117" s="7">
        <v>49999</v>
      </c>
      <c r="B117" s="7" t="s">
        <v>228</v>
      </c>
      <c r="C117" s="10">
        <v>90531898.319999993</v>
      </c>
      <c r="D117" s="10">
        <v>3302076.66</v>
      </c>
      <c r="E117" s="10">
        <v>411141925.00999999</v>
      </c>
      <c r="F117" s="10">
        <v>51887958.18</v>
      </c>
      <c r="G117" s="10">
        <v>50827526.140000001</v>
      </c>
      <c r="H117" s="10">
        <v>182886940.38999999</v>
      </c>
      <c r="I117" s="10">
        <v>1260877.1599999999</v>
      </c>
      <c r="J117" s="10">
        <v>24693078.68</v>
      </c>
      <c r="K117" s="10">
        <v>20548530.530000001</v>
      </c>
      <c r="L117" s="10">
        <v>11523910.310000001</v>
      </c>
      <c r="M117" s="10">
        <v>443060.91</v>
      </c>
      <c r="N117" s="10">
        <v>7670254.5999999996</v>
      </c>
      <c r="O117" s="10">
        <v>14785.27</v>
      </c>
      <c r="P117" s="10">
        <v>856732822.15999997</v>
      </c>
      <c r="Q117" s="13"/>
    </row>
  </sheetData>
  <mergeCells count="4">
    <mergeCell ref="A1:P1"/>
    <mergeCell ref="C3:D3"/>
    <mergeCell ref="E3:G3"/>
    <mergeCell ref="H3:K3"/>
  </mergeCells>
  <pageMargins left="0.11811023622047245" right="0.11811023622047245" top="0.35433070866141736" bottom="0.35433070866141736" header="0.31496062992125984" footer="0.31496062992125984"/>
  <pageSetup paperSize="8" scale="55" orientation="landscape" verticalDpi="599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6"/>
  <sheetViews>
    <sheetView zoomScale="78" zoomScaleNormal="78" workbookViewId="0">
      <selection activeCell="I10" sqref="I10"/>
    </sheetView>
  </sheetViews>
  <sheetFormatPr defaultRowHeight="15" x14ac:dyDescent="0.25"/>
  <cols>
    <col min="1" max="1" width="9.140625" style="16"/>
    <col min="2" max="2" width="57.42578125" style="16" customWidth="1"/>
    <col min="3" max="16" width="20.7109375" style="16" customWidth="1"/>
    <col min="17" max="16384" width="9.140625" style="16"/>
  </cols>
  <sheetData>
    <row r="1" spans="1:16" ht="18.75" x14ac:dyDescent="0.3">
      <c r="A1" s="40" t="s">
        <v>235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3" spans="1:16" x14ac:dyDescent="0.25">
      <c r="A3" s="7" t="s">
        <v>0</v>
      </c>
      <c r="B3" s="7" t="s">
        <v>0</v>
      </c>
      <c r="C3" s="41" t="s">
        <v>1</v>
      </c>
      <c r="D3" s="42" t="s">
        <v>1</v>
      </c>
      <c r="E3" s="41" t="s">
        <v>2</v>
      </c>
      <c r="F3" s="43" t="s">
        <v>2</v>
      </c>
      <c r="G3" s="42" t="s">
        <v>2</v>
      </c>
      <c r="H3" s="41" t="s">
        <v>3</v>
      </c>
      <c r="I3" s="43" t="s">
        <v>3</v>
      </c>
      <c r="J3" s="43" t="s">
        <v>3</v>
      </c>
      <c r="K3" s="42" t="s">
        <v>3</v>
      </c>
      <c r="L3" s="7" t="s">
        <v>0</v>
      </c>
      <c r="M3" s="7" t="s">
        <v>0</v>
      </c>
      <c r="N3" s="7" t="s">
        <v>0</v>
      </c>
      <c r="O3" s="7" t="s">
        <v>0</v>
      </c>
      <c r="P3" s="7" t="s">
        <v>0</v>
      </c>
    </row>
    <row r="4" spans="1:16" s="32" customFormat="1" ht="45" x14ac:dyDescent="0.25">
      <c r="A4" s="31" t="s">
        <v>0</v>
      </c>
      <c r="B4" s="31" t="s">
        <v>0</v>
      </c>
      <c r="C4" s="14" t="s">
        <v>236</v>
      </c>
      <c r="D4" s="14" t="s">
        <v>237</v>
      </c>
      <c r="E4" s="14" t="s">
        <v>4</v>
      </c>
      <c r="F4" s="14" t="s">
        <v>5</v>
      </c>
      <c r="G4" s="14" t="s">
        <v>6</v>
      </c>
      <c r="H4" s="14" t="s">
        <v>238</v>
      </c>
      <c r="I4" s="14" t="s">
        <v>7</v>
      </c>
      <c r="J4" s="14" t="s">
        <v>239</v>
      </c>
      <c r="K4" s="14" t="s">
        <v>8</v>
      </c>
      <c r="L4" s="14" t="s">
        <v>9</v>
      </c>
      <c r="M4" s="14" t="s">
        <v>10</v>
      </c>
      <c r="N4" s="14" t="s">
        <v>11</v>
      </c>
      <c r="O4" s="14" t="s">
        <v>12</v>
      </c>
      <c r="P4" s="14" t="s">
        <v>13</v>
      </c>
    </row>
    <row r="5" spans="1:16" x14ac:dyDescent="0.25">
      <c r="A5" s="7" t="s">
        <v>14</v>
      </c>
      <c r="B5" s="7" t="s">
        <v>15</v>
      </c>
      <c r="C5" s="7" t="s">
        <v>0</v>
      </c>
      <c r="D5" s="7" t="s">
        <v>0</v>
      </c>
      <c r="E5" s="7" t="s">
        <v>0</v>
      </c>
      <c r="F5" s="7" t="s">
        <v>0</v>
      </c>
      <c r="G5" s="7" t="s">
        <v>0</v>
      </c>
      <c r="H5" s="7" t="s">
        <v>0</v>
      </c>
      <c r="I5" s="7" t="s">
        <v>0</v>
      </c>
      <c r="J5" s="7" t="s">
        <v>0</v>
      </c>
      <c r="K5" s="7" t="s">
        <v>0</v>
      </c>
      <c r="L5" s="7" t="s">
        <v>0</v>
      </c>
      <c r="M5" s="7" t="s">
        <v>0</v>
      </c>
      <c r="N5" s="7" t="s">
        <v>0</v>
      </c>
      <c r="O5" s="7" t="s">
        <v>0</v>
      </c>
      <c r="P5" s="7" t="s">
        <v>0</v>
      </c>
    </row>
    <row r="6" spans="1:16" x14ac:dyDescent="0.25">
      <c r="A6" s="15" t="s">
        <v>16</v>
      </c>
      <c r="B6" s="15" t="s">
        <v>17</v>
      </c>
      <c r="C6" s="4">
        <v>6337544.6399999997</v>
      </c>
      <c r="D6" s="4">
        <v>140005.97</v>
      </c>
      <c r="E6" s="4">
        <v>242860.37</v>
      </c>
      <c r="F6" s="4">
        <v>7400741.2400000002</v>
      </c>
      <c r="G6" s="4">
        <v>3484959.46</v>
      </c>
      <c r="H6" s="4">
        <v>9457532.1300000008</v>
      </c>
      <c r="I6" s="4">
        <v>51972.24</v>
      </c>
      <c r="J6" s="4">
        <v>1180122.24</v>
      </c>
      <c r="K6" s="4">
        <v>2722081.52</v>
      </c>
      <c r="L6" s="4">
        <v>262151.78999999998</v>
      </c>
      <c r="M6" s="4">
        <v>43671.44</v>
      </c>
      <c r="N6" s="4">
        <v>265356.03999999998</v>
      </c>
      <c r="O6" s="4">
        <v>16916.169999999998</v>
      </c>
      <c r="P6" s="4">
        <v>31605915.25</v>
      </c>
    </row>
    <row r="7" spans="1:16" x14ac:dyDescent="0.25">
      <c r="A7" s="15" t="s">
        <v>18</v>
      </c>
      <c r="B7" s="15" t="s">
        <v>19</v>
      </c>
      <c r="C7" s="4">
        <v>2729883.16</v>
      </c>
      <c r="D7" s="4">
        <v>88699.25</v>
      </c>
      <c r="E7" s="4">
        <v>0.02</v>
      </c>
      <c r="F7" s="4">
        <v>3390445.61</v>
      </c>
      <c r="G7" s="4">
        <v>1129676.19</v>
      </c>
      <c r="H7" s="4">
        <v>4868081.29</v>
      </c>
      <c r="I7" s="4">
        <v>28535.69</v>
      </c>
      <c r="J7" s="4">
        <v>765414.41</v>
      </c>
      <c r="K7" s="4">
        <v>1940036.7</v>
      </c>
      <c r="L7" s="4">
        <v>132705.97</v>
      </c>
      <c r="M7" s="4">
        <v>27151.31</v>
      </c>
      <c r="N7" s="4">
        <v>156829.75</v>
      </c>
      <c r="O7" s="4">
        <v>10517.08</v>
      </c>
      <c r="P7" s="4">
        <v>15267976.43</v>
      </c>
    </row>
    <row r="8" spans="1:16" x14ac:dyDescent="0.25">
      <c r="A8" s="15" t="s">
        <v>20</v>
      </c>
      <c r="B8" s="15" t="s">
        <v>21</v>
      </c>
      <c r="C8" s="4">
        <v>3607661.48</v>
      </c>
      <c r="D8" s="4">
        <v>51306.720000000001</v>
      </c>
      <c r="E8" s="4">
        <v>242860.35</v>
      </c>
      <c r="F8" s="4">
        <v>4010295.63</v>
      </c>
      <c r="G8" s="4">
        <v>2355283.27</v>
      </c>
      <c r="H8" s="4">
        <v>4589450.84</v>
      </c>
      <c r="I8" s="4">
        <v>23436.55</v>
      </c>
      <c r="J8" s="4">
        <v>414707.83</v>
      </c>
      <c r="K8" s="4">
        <v>782044.82</v>
      </c>
      <c r="L8" s="4">
        <v>129445.82</v>
      </c>
      <c r="M8" s="4">
        <v>16520.13</v>
      </c>
      <c r="N8" s="4">
        <v>108526.29</v>
      </c>
      <c r="O8" s="4">
        <v>6399.09</v>
      </c>
      <c r="P8" s="4">
        <v>16337938.82</v>
      </c>
    </row>
    <row r="9" spans="1:16" x14ac:dyDescent="0.25">
      <c r="A9" s="15" t="s">
        <v>22</v>
      </c>
      <c r="B9" s="15" t="s">
        <v>23</v>
      </c>
      <c r="C9" s="4">
        <v>3008.47</v>
      </c>
      <c r="D9" s="4">
        <v>3828.12</v>
      </c>
      <c r="E9" s="4">
        <v>0</v>
      </c>
      <c r="F9" s="4">
        <v>80833.38</v>
      </c>
      <c r="G9" s="4">
        <v>87131.36</v>
      </c>
      <c r="H9" s="4">
        <v>577142.68999999994</v>
      </c>
      <c r="I9" s="4">
        <v>2649.03</v>
      </c>
      <c r="J9" s="4">
        <v>27953.66</v>
      </c>
      <c r="K9" s="4">
        <v>318617.57</v>
      </c>
      <c r="L9" s="4">
        <v>20907.919999999998</v>
      </c>
      <c r="M9" s="4">
        <v>2520.52</v>
      </c>
      <c r="N9" s="4">
        <v>8882.18</v>
      </c>
      <c r="O9" s="4">
        <v>976.32</v>
      </c>
      <c r="P9" s="4">
        <v>1134451.22</v>
      </c>
    </row>
    <row r="10" spans="1:16" x14ac:dyDescent="0.25">
      <c r="A10" s="15" t="s">
        <v>24</v>
      </c>
      <c r="B10" s="15" t="s">
        <v>25</v>
      </c>
      <c r="C10" s="4">
        <v>2132.75</v>
      </c>
      <c r="D10" s="4">
        <v>12399.1</v>
      </c>
      <c r="E10" s="4">
        <v>0</v>
      </c>
      <c r="F10" s="4">
        <v>201030.01</v>
      </c>
      <c r="G10" s="4">
        <v>168998.26</v>
      </c>
      <c r="H10" s="4">
        <v>1401897.31</v>
      </c>
      <c r="I10" s="4">
        <v>4919.26</v>
      </c>
      <c r="J10" s="4">
        <v>44436.959999999999</v>
      </c>
      <c r="K10" s="4">
        <v>264246.75</v>
      </c>
      <c r="L10" s="4">
        <v>33954.410000000003</v>
      </c>
      <c r="M10" s="4">
        <v>4680.6099999999997</v>
      </c>
      <c r="N10" s="4">
        <v>20471.14</v>
      </c>
      <c r="O10" s="4">
        <v>1813.04</v>
      </c>
      <c r="P10" s="4">
        <v>2160979.6</v>
      </c>
    </row>
    <row r="11" spans="1:16" x14ac:dyDescent="0.25">
      <c r="A11" s="15" t="s">
        <v>26</v>
      </c>
      <c r="B11" s="15" t="s">
        <v>27</v>
      </c>
      <c r="C11" s="4">
        <v>72389.740000000005</v>
      </c>
      <c r="D11" s="4">
        <v>85110.52</v>
      </c>
      <c r="E11" s="4">
        <v>799371.23</v>
      </c>
      <c r="F11" s="4">
        <v>117197.27</v>
      </c>
      <c r="G11" s="4">
        <v>805726.2</v>
      </c>
      <c r="H11" s="4">
        <v>8255038.79</v>
      </c>
      <c r="I11" s="4">
        <v>64705.63</v>
      </c>
      <c r="J11" s="4">
        <v>472992.33</v>
      </c>
      <c r="K11" s="4">
        <v>1189606.72</v>
      </c>
      <c r="L11" s="4">
        <v>179231.64</v>
      </c>
      <c r="M11" s="4">
        <v>29458.63</v>
      </c>
      <c r="N11" s="4">
        <v>159259.82</v>
      </c>
      <c r="O11" s="4">
        <v>11410.82</v>
      </c>
      <c r="P11" s="4">
        <v>12241499.34</v>
      </c>
    </row>
    <row r="12" spans="1:16" x14ac:dyDescent="0.25">
      <c r="A12" s="15" t="s">
        <v>28</v>
      </c>
      <c r="B12" s="15" t="s">
        <v>29</v>
      </c>
      <c r="C12" s="4">
        <v>23166.400000000001</v>
      </c>
      <c r="D12" s="4">
        <v>53898.64</v>
      </c>
      <c r="E12" s="4">
        <v>903389.68</v>
      </c>
      <c r="F12" s="4">
        <v>215348.02</v>
      </c>
      <c r="G12" s="4">
        <v>622518.39</v>
      </c>
      <c r="H12" s="4">
        <v>5965437.2400000002</v>
      </c>
      <c r="I12" s="4">
        <v>49741.78</v>
      </c>
      <c r="J12" s="4">
        <v>288162.5</v>
      </c>
      <c r="K12" s="4">
        <v>684260.75</v>
      </c>
      <c r="L12" s="4">
        <v>123831.74</v>
      </c>
      <c r="M12" s="4">
        <v>21642.26</v>
      </c>
      <c r="N12" s="4">
        <v>141427.6</v>
      </c>
      <c r="O12" s="4">
        <v>8383.15</v>
      </c>
      <c r="P12" s="4">
        <v>9101208.1500000004</v>
      </c>
    </row>
    <row r="13" spans="1:16" x14ac:dyDescent="0.25">
      <c r="A13" s="15" t="s">
        <v>30</v>
      </c>
      <c r="B13" s="15" t="s">
        <v>31</v>
      </c>
      <c r="C13" s="4">
        <v>67972.320000000007</v>
      </c>
      <c r="D13" s="4">
        <v>23129.34</v>
      </c>
      <c r="E13" s="4">
        <v>876260.76</v>
      </c>
      <c r="F13" s="4">
        <v>307384.78000000003</v>
      </c>
      <c r="G13" s="4">
        <v>389003.04</v>
      </c>
      <c r="H13" s="4">
        <v>1918771.93</v>
      </c>
      <c r="I13" s="4">
        <v>7284.44</v>
      </c>
      <c r="J13" s="4">
        <v>92040.01</v>
      </c>
      <c r="K13" s="4">
        <v>246906.29</v>
      </c>
      <c r="L13" s="4">
        <v>106713.38</v>
      </c>
      <c r="M13" s="4">
        <v>6288.9</v>
      </c>
      <c r="N13" s="4">
        <v>48199.25</v>
      </c>
      <c r="O13" s="4">
        <v>2436.0100000000002</v>
      </c>
      <c r="P13" s="4">
        <v>4092390.45</v>
      </c>
    </row>
    <row r="14" spans="1:16" x14ac:dyDescent="0.25">
      <c r="A14" s="15" t="s">
        <v>32</v>
      </c>
      <c r="B14" s="15" t="s">
        <v>33</v>
      </c>
      <c r="C14" s="4">
        <v>63740.21</v>
      </c>
      <c r="D14" s="4">
        <v>12861.95</v>
      </c>
      <c r="E14" s="4">
        <v>856608</v>
      </c>
      <c r="F14" s="4">
        <v>262923.5</v>
      </c>
      <c r="G14" s="4">
        <v>298024.37</v>
      </c>
      <c r="H14" s="4">
        <v>1214025.42</v>
      </c>
      <c r="I14" s="4">
        <v>4084.43</v>
      </c>
      <c r="J14" s="4">
        <v>65623.38</v>
      </c>
      <c r="K14" s="4">
        <v>118739.25</v>
      </c>
      <c r="L14" s="4">
        <v>78455.16</v>
      </c>
      <c r="M14" s="4">
        <v>3886.27</v>
      </c>
      <c r="N14" s="4">
        <v>35943.910000000003</v>
      </c>
      <c r="O14" s="4">
        <v>1505.35</v>
      </c>
      <c r="P14" s="4">
        <v>3016421.2</v>
      </c>
    </row>
    <row r="15" spans="1:16" x14ac:dyDescent="0.25">
      <c r="A15" s="15" t="s">
        <v>34</v>
      </c>
      <c r="B15" s="15" t="s">
        <v>35</v>
      </c>
      <c r="C15" s="4">
        <v>5361.5</v>
      </c>
      <c r="D15" s="4">
        <v>2136.94</v>
      </c>
      <c r="E15" s="4">
        <v>856608</v>
      </c>
      <c r="F15" s="4">
        <v>175020.33</v>
      </c>
      <c r="G15" s="4">
        <v>155849.60999999999</v>
      </c>
      <c r="H15" s="4">
        <v>133844.26999999999</v>
      </c>
      <c r="I15" s="4">
        <v>518.16</v>
      </c>
      <c r="J15" s="4">
        <v>4683.62</v>
      </c>
      <c r="K15" s="4">
        <v>40868.86</v>
      </c>
      <c r="L15" s="4">
        <v>6964.05</v>
      </c>
      <c r="M15" s="4">
        <v>493.02</v>
      </c>
      <c r="N15" s="4">
        <v>22909.93</v>
      </c>
      <c r="O15" s="4">
        <v>190.97</v>
      </c>
      <c r="P15" s="4">
        <v>1405449.26</v>
      </c>
    </row>
    <row r="16" spans="1:16" x14ac:dyDescent="0.25">
      <c r="A16" s="15" t="s">
        <v>36</v>
      </c>
      <c r="B16" s="15" t="s">
        <v>37</v>
      </c>
      <c r="C16" s="4">
        <v>7904.27</v>
      </c>
      <c r="D16" s="4">
        <v>2491.2199999999998</v>
      </c>
      <c r="E16" s="4">
        <v>0</v>
      </c>
      <c r="F16" s="4">
        <v>642.91999999999996</v>
      </c>
      <c r="G16" s="4">
        <v>17648.41</v>
      </c>
      <c r="H16" s="4">
        <v>79576.81</v>
      </c>
      <c r="I16" s="4">
        <v>241.34</v>
      </c>
      <c r="J16" s="4">
        <v>2156.8200000000002</v>
      </c>
      <c r="K16" s="4">
        <v>2477.2399999999998</v>
      </c>
      <c r="L16" s="4">
        <v>3858.54</v>
      </c>
      <c r="M16" s="4">
        <v>229.63</v>
      </c>
      <c r="N16" s="4">
        <v>1800.82</v>
      </c>
      <c r="O16" s="4">
        <v>88.95</v>
      </c>
      <c r="P16" s="4">
        <v>119116.97</v>
      </c>
    </row>
    <row r="17" spans="1:16" x14ac:dyDescent="0.25">
      <c r="A17" s="15" t="s">
        <v>38</v>
      </c>
      <c r="B17" s="15" t="s">
        <v>39</v>
      </c>
      <c r="C17" s="4">
        <v>50474.44</v>
      </c>
      <c r="D17" s="4">
        <v>8233.7900000000009</v>
      </c>
      <c r="E17" s="4">
        <v>0</v>
      </c>
      <c r="F17" s="4">
        <v>87260.25</v>
      </c>
      <c r="G17" s="4">
        <v>124526.35</v>
      </c>
      <c r="H17" s="4">
        <v>1000604.34</v>
      </c>
      <c r="I17" s="4">
        <v>3324.93</v>
      </c>
      <c r="J17" s="4">
        <v>58782.94</v>
      </c>
      <c r="K17" s="4">
        <v>75393.149999999994</v>
      </c>
      <c r="L17" s="4">
        <v>67632.570000000007</v>
      </c>
      <c r="M17" s="4">
        <v>3163.62</v>
      </c>
      <c r="N17" s="4">
        <v>11233.16</v>
      </c>
      <c r="O17" s="4">
        <v>1225.43</v>
      </c>
      <c r="P17" s="4">
        <v>1491854.97</v>
      </c>
    </row>
    <row r="18" spans="1:16" x14ac:dyDescent="0.25">
      <c r="A18" s="15" t="s">
        <v>40</v>
      </c>
      <c r="B18" s="15" t="s">
        <v>41</v>
      </c>
      <c r="C18" s="4">
        <v>4232.1099999999997</v>
      </c>
      <c r="D18" s="4">
        <v>10267.39</v>
      </c>
      <c r="E18" s="4">
        <v>19652.759999999998</v>
      </c>
      <c r="F18" s="4">
        <v>44461.279999999999</v>
      </c>
      <c r="G18" s="4">
        <v>90978.67</v>
      </c>
      <c r="H18" s="4">
        <v>704746.51</v>
      </c>
      <c r="I18" s="4">
        <v>3200.01</v>
      </c>
      <c r="J18" s="4">
        <v>26416.63</v>
      </c>
      <c r="K18" s="4">
        <v>128167.03999999999</v>
      </c>
      <c r="L18" s="4">
        <v>28258.22</v>
      </c>
      <c r="M18" s="4">
        <v>2402.63</v>
      </c>
      <c r="N18" s="4">
        <v>12255.34</v>
      </c>
      <c r="O18" s="4">
        <v>930.66</v>
      </c>
      <c r="P18" s="4">
        <v>1075969.25</v>
      </c>
    </row>
    <row r="19" spans="1:16" x14ac:dyDescent="0.25">
      <c r="A19" s="15" t="s">
        <v>42</v>
      </c>
      <c r="B19" s="15" t="s">
        <v>43</v>
      </c>
      <c r="C19" s="4">
        <v>4232.1099999999997</v>
      </c>
      <c r="D19" s="4">
        <v>10267.39</v>
      </c>
      <c r="E19" s="4">
        <v>19652.759999999998</v>
      </c>
      <c r="F19" s="4">
        <v>44461.279999999999</v>
      </c>
      <c r="G19" s="4">
        <v>90978.67</v>
      </c>
      <c r="H19" s="4">
        <v>704746.51</v>
      </c>
      <c r="I19" s="4">
        <v>3200.01</v>
      </c>
      <c r="J19" s="4">
        <v>26416.63</v>
      </c>
      <c r="K19" s="4">
        <v>128167.03999999999</v>
      </c>
      <c r="L19" s="4">
        <v>28258.22</v>
      </c>
      <c r="M19" s="4">
        <v>2402.63</v>
      </c>
      <c r="N19" s="4">
        <v>12255.34</v>
      </c>
      <c r="O19" s="4">
        <v>930.66</v>
      </c>
      <c r="P19" s="4">
        <v>1075969.25</v>
      </c>
    </row>
    <row r="20" spans="1:16" x14ac:dyDescent="0.25">
      <c r="A20" s="15" t="s">
        <v>44</v>
      </c>
      <c r="B20" s="15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</row>
    <row r="21" spans="1:16" x14ac:dyDescent="0.25">
      <c r="A21" s="15" t="s">
        <v>46</v>
      </c>
      <c r="B21" s="15" t="s">
        <v>47</v>
      </c>
      <c r="C21" s="4">
        <v>1753.8</v>
      </c>
      <c r="D21" s="4">
        <v>30799.87</v>
      </c>
      <c r="E21" s="4">
        <v>0</v>
      </c>
      <c r="F21" s="4">
        <v>13051.9</v>
      </c>
      <c r="G21" s="4">
        <v>398975.86</v>
      </c>
      <c r="H21" s="4">
        <v>1274764.53</v>
      </c>
      <c r="I21" s="4">
        <v>5329.51</v>
      </c>
      <c r="J21" s="4">
        <v>71153.570000000007</v>
      </c>
      <c r="K21" s="4">
        <v>513536.64</v>
      </c>
      <c r="L21" s="4">
        <v>103965.95</v>
      </c>
      <c r="M21" s="4">
        <v>5070.95</v>
      </c>
      <c r="N21" s="4">
        <v>82320.23</v>
      </c>
      <c r="O21" s="4">
        <v>1964.24</v>
      </c>
      <c r="P21" s="4">
        <v>2502687.0499999998</v>
      </c>
    </row>
    <row r="22" spans="1:16" x14ac:dyDescent="0.25">
      <c r="A22" s="15" t="s">
        <v>48</v>
      </c>
      <c r="B22" s="15" t="s">
        <v>49</v>
      </c>
      <c r="C22" s="4">
        <v>219.3</v>
      </c>
      <c r="D22" s="4">
        <v>3850.06</v>
      </c>
      <c r="E22" s="4">
        <v>0</v>
      </c>
      <c r="F22" s="4">
        <v>773703.55</v>
      </c>
      <c r="G22" s="4">
        <v>49872.43</v>
      </c>
      <c r="H22" s="4">
        <v>159345.62</v>
      </c>
      <c r="I22" s="4">
        <v>666.19</v>
      </c>
      <c r="J22" s="4">
        <v>8894.25</v>
      </c>
      <c r="K22" s="4">
        <v>64192.19</v>
      </c>
      <c r="L22" s="4">
        <v>12995.94</v>
      </c>
      <c r="M22" s="4">
        <v>633.87</v>
      </c>
      <c r="N22" s="4">
        <v>10290.129999999999</v>
      </c>
      <c r="O22" s="4">
        <v>245.53</v>
      </c>
      <c r="P22" s="4">
        <v>1084909.06</v>
      </c>
    </row>
    <row r="23" spans="1:16" s="9" customFormat="1" x14ac:dyDescent="0.25">
      <c r="A23" s="7">
        <v>19999</v>
      </c>
      <c r="B23" s="7" t="s">
        <v>50</v>
      </c>
      <c r="C23" s="8">
        <v>6508187.4199999999</v>
      </c>
      <c r="D23" s="8">
        <v>353021.62</v>
      </c>
      <c r="E23" s="8">
        <v>2821882.04</v>
      </c>
      <c r="F23" s="8">
        <v>9109290.1500000004</v>
      </c>
      <c r="G23" s="8">
        <v>6007185</v>
      </c>
      <c r="H23" s="8">
        <v>29009930.239999998</v>
      </c>
      <c r="I23" s="8">
        <v>187268.08</v>
      </c>
      <c r="J23" s="8">
        <v>2185755.52</v>
      </c>
      <c r="K23" s="8">
        <v>6003448.4299999997</v>
      </c>
      <c r="L23" s="8">
        <v>843752.77</v>
      </c>
      <c r="M23" s="8">
        <v>113967.18</v>
      </c>
      <c r="N23" s="8">
        <v>736206.39</v>
      </c>
      <c r="O23" s="8">
        <v>44145.279999999999</v>
      </c>
      <c r="P23" s="8">
        <v>63924040.119999997</v>
      </c>
    </row>
    <row r="24" spans="1:16" x14ac:dyDescent="0.25">
      <c r="A24" s="15" t="s">
        <v>0</v>
      </c>
      <c r="B24" s="15" t="s">
        <v>0</v>
      </c>
      <c r="C24" s="15" t="s">
        <v>0</v>
      </c>
      <c r="D24" s="15" t="s">
        <v>0</v>
      </c>
      <c r="E24" s="15" t="s">
        <v>0</v>
      </c>
      <c r="F24" s="15" t="s">
        <v>0</v>
      </c>
      <c r="G24" s="15" t="s">
        <v>0</v>
      </c>
      <c r="H24" s="15" t="s">
        <v>0</v>
      </c>
      <c r="I24" s="15" t="s">
        <v>0</v>
      </c>
      <c r="J24" s="15" t="s">
        <v>0</v>
      </c>
      <c r="K24" s="15" t="s">
        <v>0</v>
      </c>
      <c r="L24" s="15" t="s">
        <v>0</v>
      </c>
      <c r="M24" s="15" t="s">
        <v>0</v>
      </c>
      <c r="N24" s="15" t="s">
        <v>0</v>
      </c>
      <c r="O24" s="15" t="s">
        <v>0</v>
      </c>
      <c r="P24" s="15" t="s">
        <v>0</v>
      </c>
    </row>
    <row r="25" spans="1:16" x14ac:dyDescent="0.25">
      <c r="A25" s="15" t="s">
        <v>51</v>
      </c>
      <c r="B25" s="15" t="s">
        <v>52</v>
      </c>
      <c r="C25" s="4">
        <v>554001.74</v>
      </c>
      <c r="D25" s="4">
        <v>245281.61</v>
      </c>
      <c r="E25" s="4">
        <v>46156724.109999999</v>
      </c>
      <c r="F25" s="4">
        <v>599856.48</v>
      </c>
      <c r="G25" s="4">
        <v>2470342.19</v>
      </c>
      <c r="H25" s="4">
        <v>6707083.8700000001</v>
      </c>
      <c r="I25" s="4">
        <v>163732.59</v>
      </c>
      <c r="J25" s="4">
        <v>1852384.08</v>
      </c>
      <c r="K25" s="4">
        <v>2557203.61</v>
      </c>
      <c r="L25" s="4">
        <v>728746.63</v>
      </c>
      <c r="M25" s="4">
        <v>155789.26</v>
      </c>
      <c r="N25" s="4">
        <v>587738.68999999994</v>
      </c>
      <c r="O25" s="4">
        <v>60345.09</v>
      </c>
      <c r="P25" s="4">
        <v>62839229.950000003</v>
      </c>
    </row>
    <row r="26" spans="1:16" x14ac:dyDescent="0.25">
      <c r="A26" s="15" t="s">
        <v>53</v>
      </c>
      <c r="B26" s="15" t="s">
        <v>54</v>
      </c>
      <c r="C26" s="4">
        <v>25927.79</v>
      </c>
      <c r="D26" s="4">
        <v>81029.16</v>
      </c>
      <c r="E26" s="4">
        <v>35697547.189999998</v>
      </c>
      <c r="F26" s="4">
        <v>259811.99</v>
      </c>
      <c r="G26" s="4">
        <v>1295152.1100000001</v>
      </c>
      <c r="H26" s="4">
        <v>1513898.09</v>
      </c>
      <c r="I26" s="4">
        <v>112908.92</v>
      </c>
      <c r="J26" s="4">
        <v>1013304.26</v>
      </c>
      <c r="K26" s="4">
        <v>1391322.04</v>
      </c>
      <c r="L26" s="4">
        <v>398905.9</v>
      </c>
      <c r="M26" s="4">
        <v>107431.24</v>
      </c>
      <c r="N26" s="4">
        <v>324947.82</v>
      </c>
      <c r="O26" s="4">
        <v>41613.58</v>
      </c>
      <c r="P26" s="4">
        <v>42263800.090000004</v>
      </c>
    </row>
    <row r="27" spans="1:16" x14ac:dyDescent="0.25">
      <c r="A27" s="15" t="s">
        <v>55</v>
      </c>
      <c r="B27" s="15" t="s">
        <v>56</v>
      </c>
      <c r="C27" s="4">
        <v>24137.85</v>
      </c>
      <c r="D27" s="4">
        <v>77675.19</v>
      </c>
      <c r="E27" s="4">
        <v>33854433.670000002</v>
      </c>
      <c r="F27" s="4">
        <v>246975.52</v>
      </c>
      <c r="G27" s="4">
        <v>1232345.5900000001</v>
      </c>
      <c r="H27" s="4">
        <v>1439054.62</v>
      </c>
      <c r="I27" s="4">
        <v>107086.72</v>
      </c>
      <c r="J27" s="4">
        <v>961221.66</v>
      </c>
      <c r="K27" s="4">
        <v>1329836.82</v>
      </c>
      <c r="L27" s="4">
        <v>379766.55</v>
      </c>
      <c r="M27" s="4">
        <v>101891.5</v>
      </c>
      <c r="N27" s="4">
        <v>308460.81</v>
      </c>
      <c r="O27" s="4">
        <v>39467.760000000002</v>
      </c>
      <c r="P27" s="4">
        <v>40102354.259999998</v>
      </c>
    </row>
    <row r="28" spans="1:16" x14ac:dyDescent="0.25">
      <c r="A28" s="15" t="s">
        <v>57</v>
      </c>
      <c r="B28" s="15" t="s">
        <v>58</v>
      </c>
      <c r="C28" s="4">
        <v>355.71</v>
      </c>
      <c r="D28" s="4">
        <v>1473.48</v>
      </c>
      <c r="E28" s="4">
        <v>810995.52</v>
      </c>
      <c r="F28" s="4">
        <v>5646.38</v>
      </c>
      <c r="G28" s="4">
        <v>27623.55</v>
      </c>
      <c r="H28" s="4">
        <v>32921.65</v>
      </c>
      <c r="I28" s="4">
        <v>2561.73</v>
      </c>
      <c r="J28" s="4">
        <v>22915.51</v>
      </c>
      <c r="K28" s="4">
        <v>27024.53</v>
      </c>
      <c r="L28" s="4">
        <v>8417.24</v>
      </c>
      <c r="M28" s="4">
        <v>2437.4499999999998</v>
      </c>
      <c r="N28" s="4">
        <v>7253.42</v>
      </c>
      <c r="O28" s="4">
        <v>944.15</v>
      </c>
      <c r="P28" s="4">
        <v>950570.32</v>
      </c>
    </row>
    <row r="29" spans="1:16" x14ac:dyDescent="0.25">
      <c r="A29" s="15" t="s">
        <v>59</v>
      </c>
      <c r="B29" s="15" t="s">
        <v>60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</row>
    <row r="30" spans="1:16" x14ac:dyDescent="0.25">
      <c r="A30" s="15" t="s">
        <v>61</v>
      </c>
      <c r="B30" s="15" t="s">
        <v>62</v>
      </c>
      <c r="C30" s="4">
        <v>1423.11</v>
      </c>
      <c r="D30" s="4">
        <v>1831.66</v>
      </c>
      <c r="E30" s="4">
        <v>1004096.61</v>
      </c>
      <c r="F30" s="4">
        <v>6996.56</v>
      </c>
      <c r="G30" s="4">
        <v>34239.19</v>
      </c>
      <c r="H30" s="4">
        <v>40793.26</v>
      </c>
      <c r="I30" s="4">
        <v>3172.06</v>
      </c>
      <c r="J30" s="4">
        <v>28376.63</v>
      </c>
      <c r="K30" s="4">
        <v>33552.33</v>
      </c>
      <c r="L30" s="4">
        <v>10435.1</v>
      </c>
      <c r="M30" s="4">
        <v>3018.17</v>
      </c>
      <c r="N30" s="4">
        <v>8983.92</v>
      </c>
      <c r="O30" s="4">
        <v>1169.0899999999999</v>
      </c>
      <c r="P30" s="4">
        <v>1178087.69</v>
      </c>
    </row>
    <row r="31" spans="1:16" x14ac:dyDescent="0.25">
      <c r="A31" s="15" t="s">
        <v>63</v>
      </c>
      <c r="B31" s="15" t="s">
        <v>64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</row>
    <row r="32" spans="1:16" x14ac:dyDescent="0.25">
      <c r="A32" s="15" t="s">
        <v>65</v>
      </c>
      <c r="B32" s="15" t="s">
        <v>66</v>
      </c>
      <c r="C32" s="4">
        <v>11.12</v>
      </c>
      <c r="D32" s="4">
        <v>48.83</v>
      </c>
      <c r="E32" s="4">
        <v>28021.39</v>
      </c>
      <c r="F32" s="4">
        <v>193.53</v>
      </c>
      <c r="G32" s="4">
        <v>943.78</v>
      </c>
      <c r="H32" s="4">
        <v>1128.56</v>
      </c>
      <c r="I32" s="4">
        <v>88.41</v>
      </c>
      <c r="J32" s="4">
        <v>790.46</v>
      </c>
      <c r="K32" s="4">
        <v>908.36</v>
      </c>
      <c r="L32" s="4">
        <v>287.01</v>
      </c>
      <c r="M32" s="4">
        <v>84.12</v>
      </c>
      <c r="N32" s="4">
        <v>249.67</v>
      </c>
      <c r="O32" s="4">
        <v>32.58</v>
      </c>
      <c r="P32" s="4">
        <v>32787.82</v>
      </c>
    </row>
    <row r="33" spans="1:16" x14ac:dyDescent="0.25">
      <c r="A33" s="15" t="s">
        <v>67</v>
      </c>
      <c r="B33" s="15" t="s">
        <v>68</v>
      </c>
      <c r="C33" s="4">
        <v>5014.25</v>
      </c>
      <c r="D33" s="4">
        <v>16161.69</v>
      </c>
      <c r="E33" s="4">
        <v>7012327.71</v>
      </c>
      <c r="F33" s="4">
        <v>51464.88</v>
      </c>
      <c r="G33" s="4">
        <v>256751.57</v>
      </c>
      <c r="H33" s="4">
        <v>299871.35999999999</v>
      </c>
      <c r="I33" s="4">
        <v>22323.94</v>
      </c>
      <c r="J33" s="4">
        <v>200375.79</v>
      </c>
      <c r="K33" s="4">
        <v>276834.15999999997</v>
      </c>
      <c r="L33" s="4">
        <v>79114.3</v>
      </c>
      <c r="M33" s="4">
        <v>21240.92</v>
      </c>
      <c r="N33" s="4">
        <v>64293.65</v>
      </c>
      <c r="O33" s="4">
        <v>8227.68</v>
      </c>
      <c r="P33" s="4">
        <v>8314001.9000000004</v>
      </c>
    </row>
    <row r="34" spans="1:16" x14ac:dyDescent="0.25">
      <c r="A34" s="15" t="s">
        <v>69</v>
      </c>
      <c r="B34" s="15" t="s">
        <v>70</v>
      </c>
      <c r="C34" s="4">
        <v>4986.6000000000004</v>
      </c>
      <c r="D34" s="4">
        <v>16049.87</v>
      </c>
      <c r="E34" s="4">
        <v>6952261.9000000004</v>
      </c>
      <c r="F34" s="4">
        <v>51044.63</v>
      </c>
      <c r="G34" s="4">
        <v>254691.95</v>
      </c>
      <c r="H34" s="4">
        <v>297421.28999999998</v>
      </c>
      <c r="I34" s="4">
        <v>22134.080000000002</v>
      </c>
      <c r="J34" s="4">
        <v>198676.9</v>
      </c>
      <c r="K34" s="4">
        <v>274799.02</v>
      </c>
      <c r="L34" s="4">
        <v>78486.100000000006</v>
      </c>
      <c r="M34" s="4">
        <v>21060.26</v>
      </c>
      <c r="N34" s="4">
        <v>63755.15</v>
      </c>
      <c r="O34" s="4">
        <v>8157.71</v>
      </c>
      <c r="P34" s="4">
        <v>8243525.46</v>
      </c>
    </row>
    <row r="35" spans="1:16" x14ac:dyDescent="0.25">
      <c r="A35" s="15" t="s">
        <v>71</v>
      </c>
      <c r="B35" s="15" t="s">
        <v>72</v>
      </c>
      <c r="C35" s="4">
        <v>15.29</v>
      </c>
      <c r="D35" s="4">
        <v>65.739999999999995</v>
      </c>
      <c r="E35" s="4">
        <v>36925.07</v>
      </c>
      <c r="F35" s="4">
        <v>256.07</v>
      </c>
      <c r="G35" s="4">
        <v>1250.8599999999999</v>
      </c>
      <c r="H35" s="4">
        <v>1493.25</v>
      </c>
      <c r="I35" s="4">
        <v>116.57</v>
      </c>
      <c r="J35" s="4">
        <v>1042.5</v>
      </c>
      <c r="K35" s="4">
        <v>1214.57</v>
      </c>
      <c r="L35" s="4">
        <v>380.78</v>
      </c>
      <c r="M35" s="4">
        <v>110.92</v>
      </c>
      <c r="N35" s="4">
        <v>329.7</v>
      </c>
      <c r="O35" s="4">
        <v>42.96</v>
      </c>
      <c r="P35" s="4">
        <v>43244.28</v>
      </c>
    </row>
    <row r="36" spans="1:16" x14ac:dyDescent="0.25">
      <c r="A36" s="15" t="s">
        <v>73</v>
      </c>
      <c r="B36" s="15" t="s">
        <v>74</v>
      </c>
      <c r="C36" s="4">
        <v>12.36</v>
      </c>
      <c r="D36" s="4">
        <v>46.08</v>
      </c>
      <c r="E36" s="4">
        <v>23140.74</v>
      </c>
      <c r="F36" s="4">
        <v>164.18</v>
      </c>
      <c r="G36" s="4">
        <v>808.76</v>
      </c>
      <c r="H36" s="4">
        <v>956.82</v>
      </c>
      <c r="I36" s="4">
        <v>73.290000000000006</v>
      </c>
      <c r="J36" s="4">
        <v>656.39</v>
      </c>
      <c r="K36" s="4">
        <v>820.57</v>
      </c>
      <c r="L36" s="4">
        <v>247.42</v>
      </c>
      <c r="M36" s="4">
        <v>69.739999999999995</v>
      </c>
      <c r="N36" s="4">
        <v>208.8</v>
      </c>
      <c r="O36" s="4">
        <v>27.01</v>
      </c>
      <c r="P36" s="4">
        <v>27232.16</v>
      </c>
    </row>
    <row r="37" spans="1:16" x14ac:dyDescent="0.25">
      <c r="A37" s="15" t="s">
        <v>75</v>
      </c>
      <c r="B37" s="15" t="s">
        <v>76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</row>
    <row r="38" spans="1:16" x14ac:dyDescent="0.25">
      <c r="A38" s="15" t="s">
        <v>77</v>
      </c>
      <c r="B38" s="15" t="s">
        <v>78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</row>
    <row r="39" spans="1:16" x14ac:dyDescent="0.25">
      <c r="A39" s="15" t="s">
        <v>79</v>
      </c>
      <c r="B39" s="15" t="s">
        <v>80</v>
      </c>
      <c r="C39" s="4">
        <v>523059.7</v>
      </c>
      <c r="D39" s="4">
        <v>148090.76</v>
      </c>
      <c r="E39" s="4">
        <v>3446849.21</v>
      </c>
      <c r="F39" s="4">
        <v>288579.61</v>
      </c>
      <c r="G39" s="4">
        <v>918438.51</v>
      </c>
      <c r="H39" s="4">
        <v>4893314.42</v>
      </c>
      <c r="I39" s="4">
        <v>28499.73</v>
      </c>
      <c r="J39" s="4">
        <v>638704.03</v>
      </c>
      <c r="K39" s="4">
        <v>889047.41</v>
      </c>
      <c r="L39" s="4">
        <v>250726.43</v>
      </c>
      <c r="M39" s="4">
        <v>27117.1</v>
      </c>
      <c r="N39" s="4">
        <v>198497.22</v>
      </c>
      <c r="O39" s="4">
        <v>10503.83</v>
      </c>
      <c r="P39" s="4">
        <v>12261427.960000001</v>
      </c>
    </row>
    <row r="40" spans="1:16" x14ac:dyDescent="0.25">
      <c r="A40" s="15" t="s">
        <v>81</v>
      </c>
      <c r="B40" s="15" t="s">
        <v>82</v>
      </c>
      <c r="C40" s="4">
        <v>501605.59</v>
      </c>
      <c r="D40" s="4">
        <v>127192.72</v>
      </c>
      <c r="E40" s="4">
        <v>3446849.21</v>
      </c>
      <c r="F40" s="4">
        <v>246022.24</v>
      </c>
      <c r="G40" s="4">
        <v>754240.85</v>
      </c>
      <c r="H40" s="4">
        <v>4436127.95</v>
      </c>
      <c r="I40" s="4">
        <v>26215.63</v>
      </c>
      <c r="J40" s="4">
        <v>369150.21</v>
      </c>
      <c r="K40" s="4">
        <v>820327.65</v>
      </c>
      <c r="L40" s="4">
        <v>221060.42</v>
      </c>
      <c r="M40" s="4">
        <v>24943.81</v>
      </c>
      <c r="N40" s="4">
        <v>184606.33</v>
      </c>
      <c r="O40" s="4">
        <v>9662</v>
      </c>
      <c r="P40" s="4">
        <v>11168004.609999999</v>
      </c>
    </row>
    <row r="41" spans="1:16" x14ac:dyDescent="0.25">
      <c r="A41" s="15" t="s">
        <v>83</v>
      </c>
      <c r="B41" s="15" t="s">
        <v>84</v>
      </c>
      <c r="C41" s="4">
        <v>21454.11</v>
      </c>
      <c r="D41" s="4">
        <v>20898.04</v>
      </c>
      <c r="E41" s="4">
        <v>0</v>
      </c>
      <c r="F41" s="4">
        <v>42557.37</v>
      </c>
      <c r="G41" s="4">
        <v>164197.66</v>
      </c>
      <c r="H41" s="4">
        <v>457186.47</v>
      </c>
      <c r="I41" s="4">
        <v>2284.1</v>
      </c>
      <c r="J41" s="4">
        <v>269553.82</v>
      </c>
      <c r="K41" s="4">
        <v>68719.759999999995</v>
      </c>
      <c r="L41" s="4">
        <v>29666.01</v>
      </c>
      <c r="M41" s="4">
        <v>2173.29</v>
      </c>
      <c r="N41" s="4">
        <v>13890.89</v>
      </c>
      <c r="O41" s="4">
        <v>841.83</v>
      </c>
      <c r="P41" s="4">
        <v>1093423.3500000001</v>
      </c>
    </row>
    <row r="42" spans="1:16" x14ac:dyDescent="0.25">
      <c r="A42" s="15" t="s">
        <v>85</v>
      </c>
      <c r="B42" s="15" t="s">
        <v>86</v>
      </c>
      <c r="C42" s="4">
        <v>3161.08</v>
      </c>
      <c r="D42" s="4">
        <v>10324.56</v>
      </c>
      <c r="E42" s="4">
        <v>3907111.56</v>
      </c>
      <c r="F42" s="4">
        <v>30604.77</v>
      </c>
      <c r="G42" s="4">
        <v>524783</v>
      </c>
      <c r="H42" s="4">
        <v>178316.02</v>
      </c>
      <c r="I42" s="4">
        <v>13218.56</v>
      </c>
      <c r="J42" s="4">
        <v>118686.9</v>
      </c>
      <c r="K42" s="4">
        <v>248740.97</v>
      </c>
      <c r="L42" s="4">
        <v>48690.239999999998</v>
      </c>
      <c r="M42" s="4">
        <v>12577.27</v>
      </c>
      <c r="N42" s="4">
        <v>197588.59</v>
      </c>
      <c r="O42" s="4">
        <v>4871.82</v>
      </c>
      <c r="P42" s="4">
        <v>5298675.34</v>
      </c>
    </row>
    <row r="43" spans="1:16" x14ac:dyDescent="0.25">
      <c r="A43" s="15" t="s">
        <v>87</v>
      </c>
      <c r="B43" s="15" t="s">
        <v>88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</row>
    <row r="44" spans="1:16" x14ac:dyDescent="0.25">
      <c r="A44" s="15" t="s">
        <v>89</v>
      </c>
      <c r="B44" s="15" t="s">
        <v>90</v>
      </c>
      <c r="C44" s="4">
        <v>138652.91</v>
      </c>
      <c r="D44" s="4">
        <v>200931</v>
      </c>
      <c r="E44" s="4">
        <v>10339373.32</v>
      </c>
      <c r="F44" s="4">
        <v>2241333.88</v>
      </c>
      <c r="G44" s="4">
        <v>2740218.25</v>
      </c>
      <c r="H44" s="4">
        <v>10423487.640000001</v>
      </c>
      <c r="I44" s="4">
        <v>116776.99</v>
      </c>
      <c r="J44" s="4">
        <v>659849.48</v>
      </c>
      <c r="K44" s="4">
        <v>644573.11</v>
      </c>
      <c r="L44" s="4">
        <v>686366.7</v>
      </c>
      <c r="M44" s="4">
        <v>46457.32</v>
      </c>
      <c r="N44" s="4">
        <v>586173.37</v>
      </c>
      <c r="O44" s="4">
        <v>17995.28</v>
      </c>
      <c r="P44" s="4">
        <v>28842189.25</v>
      </c>
    </row>
    <row r="45" spans="1:16" x14ac:dyDescent="0.25">
      <c r="A45" s="15" t="s">
        <v>91</v>
      </c>
      <c r="B45" s="15" t="s">
        <v>92</v>
      </c>
      <c r="C45" s="4">
        <v>43968212.689999998</v>
      </c>
      <c r="D45" s="4">
        <v>48730.36</v>
      </c>
      <c r="E45" s="4">
        <v>76552880.769999996</v>
      </c>
      <c r="F45" s="4">
        <v>412175.9</v>
      </c>
      <c r="G45" s="4">
        <v>1121106.7</v>
      </c>
      <c r="H45" s="4">
        <v>1899456.26</v>
      </c>
      <c r="I45" s="4">
        <v>9651.1200000000008</v>
      </c>
      <c r="J45" s="4">
        <v>665917.6</v>
      </c>
      <c r="K45" s="4">
        <v>720075.97</v>
      </c>
      <c r="L45" s="4">
        <v>214878.82</v>
      </c>
      <c r="M45" s="4">
        <v>8966.9</v>
      </c>
      <c r="N45" s="4">
        <v>376073.26</v>
      </c>
      <c r="O45" s="4">
        <v>3473.34</v>
      </c>
      <c r="P45" s="4">
        <v>126001599.69</v>
      </c>
    </row>
    <row r="46" spans="1:16" x14ac:dyDescent="0.25">
      <c r="A46" s="15" t="s">
        <v>93</v>
      </c>
      <c r="B46" s="15" t="s">
        <v>94</v>
      </c>
      <c r="C46" s="4">
        <v>917277.91</v>
      </c>
      <c r="D46" s="4">
        <v>2628.4</v>
      </c>
      <c r="E46" s="4">
        <v>48339010.590000004</v>
      </c>
      <c r="F46" s="4">
        <v>18220.87</v>
      </c>
      <c r="G46" s="4">
        <v>170872.09</v>
      </c>
      <c r="H46" s="4">
        <v>474493.57</v>
      </c>
      <c r="I46" s="4">
        <v>1898.92</v>
      </c>
      <c r="J46" s="4">
        <v>16970.28</v>
      </c>
      <c r="K46" s="4">
        <v>171122.39</v>
      </c>
      <c r="L46" s="4">
        <v>16473.27</v>
      </c>
      <c r="M46" s="4">
        <v>1806.79</v>
      </c>
      <c r="N46" s="4">
        <v>349741.14</v>
      </c>
      <c r="O46" s="4">
        <v>699.86</v>
      </c>
      <c r="P46" s="4">
        <v>50481216.079999998</v>
      </c>
    </row>
    <row r="47" spans="1:16" x14ac:dyDescent="0.25">
      <c r="A47" s="15" t="s">
        <v>95</v>
      </c>
      <c r="B47" s="15" t="s">
        <v>96</v>
      </c>
      <c r="C47" s="4">
        <v>26084262.739999998</v>
      </c>
      <c r="D47" s="4">
        <v>584.04999999999995</v>
      </c>
      <c r="E47" s="4">
        <v>28213350.440000001</v>
      </c>
      <c r="F47" s="4">
        <v>267213.15999999997</v>
      </c>
      <c r="G47" s="4">
        <v>2747.19</v>
      </c>
      <c r="H47" s="4">
        <v>0</v>
      </c>
      <c r="I47" s="4">
        <v>0</v>
      </c>
      <c r="J47" s="4">
        <v>0</v>
      </c>
      <c r="K47" s="4">
        <v>0</v>
      </c>
      <c r="L47" s="4">
        <v>1053.4000000000001</v>
      </c>
      <c r="M47" s="4">
        <v>0</v>
      </c>
      <c r="N47" s="4">
        <v>0</v>
      </c>
      <c r="O47" s="4">
        <v>0</v>
      </c>
      <c r="P47" s="4">
        <v>54569210.979999997</v>
      </c>
    </row>
    <row r="48" spans="1:16" x14ac:dyDescent="0.25">
      <c r="A48" s="15" t="s">
        <v>97</v>
      </c>
      <c r="B48" s="15" t="s">
        <v>98</v>
      </c>
      <c r="C48" s="4">
        <v>10305560.82</v>
      </c>
      <c r="D48" s="4">
        <v>584.04999999999995</v>
      </c>
      <c r="E48" s="4">
        <v>28213350.440000001</v>
      </c>
      <c r="F48" s="4">
        <v>267213.15999999997</v>
      </c>
      <c r="G48" s="4">
        <v>2747.19</v>
      </c>
      <c r="H48" s="4">
        <v>0</v>
      </c>
      <c r="I48" s="4">
        <v>0</v>
      </c>
      <c r="J48" s="4">
        <v>0</v>
      </c>
      <c r="K48" s="4">
        <v>0</v>
      </c>
      <c r="L48" s="4">
        <v>1053.4000000000001</v>
      </c>
      <c r="M48" s="4">
        <v>0</v>
      </c>
      <c r="N48" s="4">
        <v>0</v>
      </c>
      <c r="O48" s="4">
        <v>0</v>
      </c>
      <c r="P48" s="4">
        <v>38790509.060000002</v>
      </c>
    </row>
    <row r="49" spans="1:16" x14ac:dyDescent="0.25">
      <c r="A49" s="15" t="s">
        <v>99</v>
      </c>
      <c r="B49" s="15" t="s">
        <v>100</v>
      </c>
      <c r="C49" s="4">
        <v>15778701.92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15778701.92</v>
      </c>
    </row>
    <row r="50" spans="1:16" x14ac:dyDescent="0.25">
      <c r="A50" s="15" t="s">
        <v>101</v>
      </c>
      <c r="B50" s="15" t="s">
        <v>102</v>
      </c>
      <c r="C50" s="4">
        <v>16966672.039999999</v>
      </c>
      <c r="D50" s="4">
        <v>45517.91</v>
      </c>
      <c r="E50" s="4">
        <v>519.74</v>
      </c>
      <c r="F50" s="4">
        <v>126741.87</v>
      </c>
      <c r="G50" s="4">
        <v>947487.42</v>
      </c>
      <c r="H50" s="4">
        <v>1424962.69</v>
      </c>
      <c r="I50" s="4">
        <v>7752.2</v>
      </c>
      <c r="J50" s="4">
        <v>648947.31999999995</v>
      </c>
      <c r="K50" s="4">
        <v>548953.57999999996</v>
      </c>
      <c r="L50" s="4">
        <v>197352.15</v>
      </c>
      <c r="M50" s="4">
        <v>7160.11</v>
      </c>
      <c r="N50" s="4">
        <v>26332.12</v>
      </c>
      <c r="O50" s="4">
        <v>2773.48</v>
      </c>
      <c r="P50" s="4">
        <v>20951172.629999999</v>
      </c>
    </row>
    <row r="51" spans="1:16" x14ac:dyDescent="0.25">
      <c r="A51" s="15" t="s">
        <v>103</v>
      </c>
      <c r="B51" s="15" t="s">
        <v>104</v>
      </c>
      <c r="C51" s="4">
        <v>6482004.6699999999</v>
      </c>
      <c r="D51" s="4">
        <v>14665.46</v>
      </c>
      <c r="E51" s="4">
        <v>6355521.5300000003</v>
      </c>
      <c r="F51" s="4">
        <v>3580289.18</v>
      </c>
      <c r="G51" s="4">
        <v>483387.83</v>
      </c>
      <c r="H51" s="4">
        <v>544480.76</v>
      </c>
      <c r="I51" s="4">
        <v>3959.58</v>
      </c>
      <c r="J51" s="4">
        <v>49968.78</v>
      </c>
      <c r="K51" s="4">
        <v>785975.78</v>
      </c>
      <c r="L51" s="4">
        <v>45242.89</v>
      </c>
      <c r="M51" s="4">
        <v>3767.47</v>
      </c>
      <c r="N51" s="4">
        <v>20762.88</v>
      </c>
      <c r="O51" s="4">
        <v>1459.33</v>
      </c>
      <c r="P51" s="4">
        <v>18371486.140000001</v>
      </c>
    </row>
    <row r="52" spans="1:16" x14ac:dyDescent="0.25">
      <c r="A52" s="15" t="s">
        <v>105</v>
      </c>
      <c r="B52" s="15" t="s">
        <v>106</v>
      </c>
      <c r="C52" s="4">
        <v>4972045.08</v>
      </c>
      <c r="D52" s="4">
        <v>4491.75</v>
      </c>
      <c r="E52" s="4">
        <v>3453318</v>
      </c>
      <c r="F52" s="4">
        <v>1472678.2</v>
      </c>
      <c r="G52" s="4">
        <v>190906.58</v>
      </c>
      <c r="H52" s="4">
        <v>191631.52</v>
      </c>
      <c r="I52" s="4">
        <v>1648.76</v>
      </c>
      <c r="J52" s="4">
        <v>22862.76</v>
      </c>
      <c r="K52" s="4">
        <v>360354.4</v>
      </c>
      <c r="L52" s="4">
        <v>12813.5</v>
      </c>
      <c r="M52" s="4">
        <v>1568.76</v>
      </c>
      <c r="N52" s="4">
        <v>7326.35</v>
      </c>
      <c r="O52" s="4">
        <v>607.66</v>
      </c>
      <c r="P52" s="4">
        <v>10692253.32</v>
      </c>
    </row>
    <row r="53" spans="1:16" x14ac:dyDescent="0.25">
      <c r="A53" s="15" t="s">
        <v>107</v>
      </c>
      <c r="B53" s="15" t="s">
        <v>108</v>
      </c>
      <c r="C53" s="4">
        <v>3005313.31</v>
      </c>
      <c r="D53" s="4">
        <v>1347.46</v>
      </c>
      <c r="E53" s="4">
        <v>1634880.28</v>
      </c>
      <c r="F53" s="4">
        <v>76819.33</v>
      </c>
      <c r="G53" s="4">
        <v>57272.08</v>
      </c>
      <c r="H53" s="4">
        <v>57489.46</v>
      </c>
      <c r="I53" s="4">
        <v>494.63</v>
      </c>
      <c r="J53" s="4">
        <v>6858.8</v>
      </c>
      <c r="K53" s="4">
        <v>108106.3</v>
      </c>
      <c r="L53" s="4">
        <v>3844.06</v>
      </c>
      <c r="M53" s="4">
        <v>470.63</v>
      </c>
      <c r="N53" s="4">
        <v>2197.9499999999998</v>
      </c>
      <c r="O53" s="4">
        <v>182.3</v>
      </c>
      <c r="P53" s="4">
        <v>4955276.59</v>
      </c>
    </row>
    <row r="54" spans="1:16" x14ac:dyDescent="0.25">
      <c r="A54" s="15" t="s">
        <v>109</v>
      </c>
      <c r="B54" s="15" t="s">
        <v>110</v>
      </c>
      <c r="C54" s="4">
        <v>1741515.53</v>
      </c>
      <c r="D54" s="4">
        <v>898.33</v>
      </c>
      <c r="E54" s="4">
        <v>1697606.86</v>
      </c>
      <c r="F54" s="4">
        <v>690760.68</v>
      </c>
      <c r="G54" s="4">
        <v>38181.050000000003</v>
      </c>
      <c r="H54" s="4">
        <v>38326.29</v>
      </c>
      <c r="I54" s="4">
        <v>329.75</v>
      </c>
      <c r="J54" s="4">
        <v>4572.55</v>
      </c>
      <c r="K54" s="4">
        <v>72070.880000000005</v>
      </c>
      <c r="L54" s="4">
        <v>2562.67</v>
      </c>
      <c r="M54" s="4">
        <v>313.75</v>
      </c>
      <c r="N54" s="4">
        <v>1465.24</v>
      </c>
      <c r="O54" s="4">
        <v>121.53</v>
      </c>
      <c r="P54" s="4">
        <v>4288725.1100000003</v>
      </c>
    </row>
    <row r="55" spans="1:16" x14ac:dyDescent="0.25">
      <c r="A55" s="15" t="s">
        <v>111</v>
      </c>
      <c r="B55" s="15" t="s">
        <v>112</v>
      </c>
      <c r="C55" s="4">
        <v>225216.24</v>
      </c>
      <c r="D55" s="4">
        <v>2245.96</v>
      </c>
      <c r="E55" s="4">
        <v>120830.86</v>
      </c>
      <c r="F55" s="4">
        <v>705098.19</v>
      </c>
      <c r="G55" s="4">
        <v>95453.45</v>
      </c>
      <c r="H55" s="4">
        <v>95815.77</v>
      </c>
      <c r="I55" s="4">
        <v>824.38</v>
      </c>
      <c r="J55" s="4">
        <v>11431.41</v>
      </c>
      <c r="K55" s="4">
        <v>180177.22</v>
      </c>
      <c r="L55" s="4">
        <v>6406.77</v>
      </c>
      <c r="M55" s="4">
        <v>784.38</v>
      </c>
      <c r="N55" s="4">
        <v>3663.16</v>
      </c>
      <c r="O55" s="4">
        <v>303.83</v>
      </c>
      <c r="P55" s="4">
        <v>1448251.62</v>
      </c>
    </row>
    <row r="56" spans="1:16" x14ac:dyDescent="0.25">
      <c r="A56" s="15" t="s">
        <v>113</v>
      </c>
      <c r="B56" s="15" t="s">
        <v>114</v>
      </c>
      <c r="C56" s="4">
        <v>1509959.59</v>
      </c>
      <c r="D56" s="4">
        <v>10173.709999999999</v>
      </c>
      <c r="E56" s="4">
        <v>2902203.53</v>
      </c>
      <c r="F56" s="4">
        <v>2107610.98</v>
      </c>
      <c r="G56" s="4">
        <v>292481.25</v>
      </c>
      <c r="H56" s="4">
        <v>352849.24</v>
      </c>
      <c r="I56" s="4">
        <v>2310.8200000000002</v>
      </c>
      <c r="J56" s="4">
        <v>27106.02</v>
      </c>
      <c r="K56" s="4">
        <v>425621.38</v>
      </c>
      <c r="L56" s="4">
        <v>32429.39</v>
      </c>
      <c r="M56" s="4">
        <v>2198.71</v>
      </c>
      <c r="N56" s="4">
        <v>13436.53</v>
      </c>
      <c r="O56" s="4">
        <v>851.67</v>
      </c>
      <c r="P56" s="4">
        <v>7679232.8200000003</v>
      </c>
    </row>
    <row r="57" spans="1:16" x14ac:dyDescent="0.25">
      <c r="A57" s="15" t="s">
        <v>115</v>
      </c>
      <c r="B57" s="15" t="s">
        <v>116</v>
      </c>
      <c r="C57" s="4">
        <v>9139150.9800000004</v>
      </c>
      <c r="D57" s="4">
        <v>552203.04</v>
      </c>
      <c r="E57" s="4">
        <v>52977872.409999996</v>
      </c>
      <c r="F57" s="4">
        <v>10388642.029999999</v>
      </c>
      <c r="G57" s="4">
        <v>10055469.17</v>
      </c>
      <c r="H57" s="4">
        <v>39647036.219999999</v>
      </c>
      <c r="I57" s="4">
        <v>160231.15</v>
      </c>
      <c r="J57" s="4">
        <v>4860577.68</v>
      </c>
      <c r="K57" s="4">
        <v>3455848.51</v>
      </c>
      <c r="L57" s="4">
        <v>2815350.44</v>
      </c>
      <c r="M57" s="4">
        <v>145698.15</v>
      </c>
      <c r="N57" s="4">
        <v>1956161.1</v>
      </c>
      <c r="O57" s="4">
        <v>56436.29</v>
      </c>
      <c r="P57" s="4">
        <v>136210677.16999999</v>
      </c>
    </row>
    <row r="58" spans="1:16" x14ac:dyDescent="0.25">
      <c r="A58" s="15" t="s">
        <v>117</v>
      </c>
      <c r="B58" s="15" t="s">
        <v>118</v>
      </c>
      <c r="C58" s="4">
        <v>7715380.0899999999</v>
      </c>
      <c r="D58" s="4">
        <v>361543.95</v>
      </c>
      <c r="E58" s="4">
        <v>6147472.25</v>
      </c>
      <c r="F58" s="4">
        <v>5776745.9800000004</v>
      </c>
      <c r="G58" s="4">
        <v>6256963.8799999999</v>
      </c>
      <c r="H58" s="4">
        <v>25795840.940000001</v>
      </c>
      <c r="I58" s="4">
        <v>103057.91</v>
      </c>
      <c r="J58" s="4">
        <v>3278290.08</v>
      </c>
      <c r="K58" s="4">
        <v>1875739.71</v>
      </c>
      <c r="L58" s="4">
        <v>2008993.21</v>
      </c>
      <c r="M58" s="4">
        <v>91298.61</v>
      </c>
      <c r="N58" s="4">
        <v>625865.65</v>
      </c>
      <c r="O58" s="4">
        <v>35364.589999999997</v>
      </c>
      <c r="P58" s="4">
        <v>60072556.850000001</v>
      </c>
    </row>
    <row r="59" spans="1:16" x14ac:dyDescent="0.25">
      <c r="A59" s="15" t="s">
        <v>119</v>
      </c>
      <c r="B59" s="15" t="s">
        <v>120</v>
      </c>
      <c r="C59" s="4">
        <v>665597.86</v>
      </c>
      <c r="D59" s="4">
        <v>28163.49</v>
      </c>
      <c r="E59" s="4">
        <v>1083.56</v>
      </c>
      <c r="F59" s="4">
        <v>2553628.34</v>
      </c>
      <c r="G59" s="4">
        <v>653031.85</v>
      </c>
      <c r="H59" s="4">
        <v>1207849.72</v>
      </c>
      <c r="I59" s="4">
        <v>4540.41</v>
      </c>
      <c r="J59" s="4">
        <v>99891.5</v>
      </c>
      <c r="K59" s="4">
        <v>131809.88</v>
      </c>
      <c r="L59" s="4">
        <v>95564.45</v>
      </c>
      <c r="M59" s="4">
        <v>3931.02</v>
      </c>
      <c r="N59" s="4">
        <v>17633.400000000001</v>
      </c>
      <c r="O59" s="4">
        <v>1522.68</v>
      </c>
      <c r="P59" s="4">
        <v>5464248.1600000001</v>
      </c>
    </row>
    <row r="60" spans="1:16" x14ac:dyDescent="0.25">
      <c r="A60" s="15" t="s">
        <v>121</v>
      </c>
      <c r="B60" s="15" t="s">
        <v>122</v>
      </c>
      <c r="C60" s="4">
        <v>249459.48</v>
      </c>
      <c r="D60" s="4">
        <v>65280.91</v>
      </c>
      <c r="E60" s="4">
        <v>2544.8200000000002</v>
      </c>
      <c r="F60" s="4">
        <v>1178881.02</v>
      </c>
      <c r="G60" s="4">
        <v>1177089.69</v>
      </c>
      <c r="H60" s="4">
        <v>4059192.71</v>
      </c>
      <c r="I60" s="4">
        <v>14685.81</v>
      </c>
      <c r="J60" s="4">
        <v>299940.21999999997</v>
      </c>
      <c r="K60" s="4">
        <v>255919.08</v>
      </c>
      <c r="L60" s="4">
        <v>504062.08</v>
      </c>
      <c r="M60" s="4">
        <v>12919.82</v>
      </c>
      <c r="N60" s="4">
        <v>74458.73</v>
      </c>
      <c r="O60" s="4">
        <v>5004.5</v>
      </c>
      <c r="P60" s="4">
        <v>7899438.8700000001</v>
      </c>
    </row>
    <row r="61" spans="1:16" x14ac:dyDescent="0.25">
      <c r="A61" s="15" t="s">
        <v>123</v>
      </c>
      <c r="B61" s="15" t="s">
        <v>124</v>
      </c>
      <c r="C61" s="4">
        <v>6800322.75</v>
      </c>
      <c r="D61" s="4">
        <v>268099.55</v>
      </c>
      <c r="E61" s="4">
        <v>2405209.91</v>
      </c>
      <c r="F61" s="4">
        <v>2044236.62</v>
      </c>
      <c r="G61" s="4">
        <v>4426842.34</v>
      </c>
      <c r="H61" s="4">
        <v>20528798.510000002</v>
      </c>
      <c r="I61" s="4">
        <v>83831.69</v>
      </c>
      <c r="J61" s="4">
        <v>2878458.36</v>
      </c>
      <c r="K61" s="4">
        <v>1488010.75</v>
      </c>
      <c r="L61" s="4">
        <v>1409366.68</v>
      </c>
      <c r="M61" s="4">
        <v>74447.77</v>
      </c>
      <c r="N61" s="4">
        <v>533773.52</v>
      </c>
      <c r="O61" s="4">
        <v>28837.41</v>
      </c>
      <c r="P61" s="4">
        <v>42970235.859999999</v>
      </c>
    </row>
    <row r="62" spans="1:16" x14ac:dyDescent="0.25">
      <c r="A62" s="15" t="s">
        <v>125</v>
      </c>
      <c r="B62" s="15" t="s">
        <v>126</v>
      </c>
      <c r="C62" s="4">
        <v>0</v>
      </c>
      <c r="D62" s="4">
        <v>0</v>
      </c>
      <c r="E62" s="4">
        <v>3738633.96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3738633.96</v>
      </c>
    </row>
    <row r="63" spans="1:16" x14ac:dyDescent="0.25">
      <c r="A63" s="15" t="s">
        <v>127</v>
      </c>
      <c r="B63" s="15" t="s">
        <v>128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</row>
    <row r="64" spans="1:16" x14ac:dyDescent="0.25">
      <c r="A64" s="15" t="s">
        <v>129</v>
      </c>
      <c r="B64" s="15" t="s">
        <v>130</v>
      </c>
      <c r="C64" s="4">
        <v>1423770.89</v>
      </c>
      <c r="D64" s="4">
        <v>190659.09</v>
      </c>
      <c r="E64" s="4">
        <v>44673706.780000001</v>
      </c>
      <c r="F64" s="4">
        <v>4611896.05</v>
      </c>
      <c r="G64" s="4">
        <v>3736047</v>
      </c>
      <c r="H64" s="4">
        <v>13851195.279999999</v>
      </c>
      <c r="I64" s="4">
        <v>57173.24</v>
      </c>
      <c r="J64" s="4">
        <v>1582287.6</v>
      </c>
      <c r="K64" s="4">
        <v>1580108.8</v>
      </c>
      <c r="L64" s="4">
        <v>806263.43</v>
      </c>
      <c r="M64" s="4">
        <v>54399.54</v>
      </c>
      <c r="N64" s="4">
        <v>1330295.45</v>
      </c>
      <c r="O64" s="4">
        <v>21071.7</v>
      </c>
      <c r="P64" s="4">
        <v>73918874.849999994</v>
      </c>
    </row>
    <row r="65" spans="1:16" x14ac:dyDescent="0.25">
      <c r="A65" s="15" t="s">
        <v>131</v>
      </c>
      <c r="B65" s="15" t="s">
        <v>132</v>
      </c>
      <c r="C65" s="4">
        <v>0.62</v>
      </c>
      <c r="D65" s="4">
        <v>0.02</v>
      </c>
      <c r="E65" s="4">
        <v>7565945.0499999998</v>
      </c>
      <c r="F65" s="4">
        <v>65.92</v>
      </c>
      <c r="G65" s="4">
        <v>2.1</v>
      </c>
      <c r="H65" s="4">
        <v>0.16</v>
      </c>
      <c r="I65" s="4">
        <v>0.01</v>
      </c>
      <c r="J65" s="4">
        <v>0.11</v>
      </c>
      <c r="K65" s="4">
        <v>4.0199999999999996</v>
      </c>
      <c r="L65" s="4">
        <v>0.22</v>
      </c>
      <c r="M65" s="4">
        <v>0.01</v>
      </c>
      <c r="N65" s="4">
        <v>13.07</v>
      </c>
      <c r="O65" s="4">
        <v>0</v>
      </c>
      <c r="P65" s="4">
        <v>7566031.3099999996</v>
      </c>
    </row>
    <row r="66" spans="1:16" x14ac:dyDescent="0.25">
      <c r="A66" s="15" t="s">
        <v>133</v>
      </c>
      <c r="B66" s="15" t="s">
        <v>134</v>
      </c>
      <c r="C66" s="4">
        <v>2970.05</v>
      </c>
      <c r="D66" s="4">
        <v>1917.66</v>
      </c>
      <c r="E66" s="4">
        <v>17031669.920000002</v>
      </c>
      <c r="F66" s="4">
        <v>294511.48</v>
      </c>
      <c r="G66" s="4">
        <v>289707.89</v>
      </c>
      <c r="H66" s="4">
        <v>3040.32</v>
      </c>
      <c r="I66" s="4">
        <v>239.61</v>
      </c>
      <c r="J66" s="4">
        <v>2141.39</v>
      </c>
      <c r="K66" s="4">
        <v>78426.490000000005</v>
      </c>
      <c r="L66" s="4">
        <v>12835.14</v>
      </c>
      <c r="M66" s="4">
        <v>227.99</v>
      </c>
      <c r="N66" s="4">
        <v>63216.85</v>
      </c>
      <c r="O66" s="4">
        <v>88.31</v>
      </c>
      <c r="P66" s="4">
        <v>17780993.100000001</v>
      </c>
    </row>
    <row r="67" spans="1:16" x14ac:dyDescent="0.25">
      <c r="A67" s="15" t="s">
        <v>135</v>
      </c>
      <c r="B67" s="15" t="s">
        <v>136</v>
      </c>
      <c r="C67" s="4">
        <v>1420800.22</v>
      </c>
      <c r="D67" s="4">
        <v>188741.41</v>
      </c>
      <c r="E67" s="4">
        <v>20056054.210000001</v>
      </c>
      <c r="F67" s="4">
        <v>4317318.6500000004</v>
      </c>
      <c r="G67" s="4">
        <v>3446337.01</v>
      </c>
      <c r="H67" s="4">
        <v>13848154.800000001</v>
      </c>
      <c r="I67" s="4">
        <v>56933.62</v>
      </c>
      <c r="J67" s="4">
        <v>1580146.1</v>
      </c>
      <c r="K67" s="4">
        <v>1501678.29</v>
      </c>
      <c r="L67" s="4">
        <v>793428.07</v>
      </c>
      <c r="M67" s="4">
        <v>54171.54</v>
      </c>
      <c r="N67" s="4">
        <v>1267065.53</v>
      </c>
      <c r="O67" s="4">
        <v>20983.39</v>
      </c>
      <c r="P67" s="4">
        <v>48551812.840000004</v>
      </c>
    </row>
    <row r="68" spans="1:16" x14ac:dyDescent="0.25">
      <c r="A68" s="15" t="s">
        <v>137</v>
      </c>
      <c r="B68" s="15" t="s">
        <v>138</v>
      </c>
      <c r="C68" s="4">
        <v>0</v>
      </c>
      <c r="D68" s="4">
        <v>0</v>
      </c>
      <c r="E68" s="4">
        <v>20037.599999999999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20037.599999999999</v>
      </c>
    </row>
    <row r="69" spans="1:16" x14ac:dyDescent="0.25">
      <c r="A69" s="15" t="s">
        <v>139</v>
      </c>
      <c r="B69" s="15" t="s">
        <v>140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</row>
    <row r="70" spans="1:16" x14ac:dyDescent="0.25">
      <c r="A70" s="15" t="s">
        <v>141</v>
      </c>
      <c r="B70" s="15" t="s">
        <v>142</v>
      </c>
      <c r="C70" s="4">
        <v>0</v>
      </c>
      <c r="D70" s="4">
        <v>0</v>
      </c>
      <c r="E70" s="4">
        <v>2156693.38</v>
      </c>
      <c r="F70" s="4">
        <v>0</v>
      </c>
      <c r="G70" s="4">
        <v>62458.29</v>
      </c>
      <c r="H70" s="4">
        <v>0</v>
      </c>
      <c r="I70" s="4">
        <v>0</v>
      </c>
      <c r="J70" s="4">
        <v>0</v>
      </c>
      <c r="K70" s="4">
        <v>0</v>
      </c>
      <c r="L70" s="4">
        <v>93.8</v>
      </c>
      <c r="M70" s="4">
        <v>0</v>
      </c>
      <c r="N70" s="4">
        <v>0</v>
      </c>
      <c r="O70" s="4">
        <v>0</v>
      </c>
      <c r="P70" s="4">
        <v>2219245.4700000002</v>
      </c>
    </row>
    <row r="71" spans="1:16" x14ac:dyDescent="0.25">
      <c r="A71" s="15" t="s">
        <v>143</v>
      </c>
      <c r="B71" s="15" t="s">
        <v>144</v>
      </c>
      <c r="C71" s="4">
        <v>507397.02</v>
      </c>
      <c r="D71" s="4">
        <v>212215.71</v>
      </c>
      <c r="E71" s="4">
        <v>3934773.36</v>
      </c>
      <c r="F71" s="4">
        <v>1106907</v>
      </c>
      <c r="G71" s="4">
        <v>1733028.75</v>
      </c>
      <c r="H71" s="4">
        <v>10942327.039999999</v>
      </c>
      <c r="I71" s="4">
        <v>40524.47</v>
      </c>
      <c r="J71" s="4">
        <v>615616.41</v>
      </c>
      <c r="K71" s="4">
        <v>1267895.83</v>
      </c>
      <c r="L71" s="4">
        <v>496221.91</v>
      </c>
      <c r="M71" s="4">
        <v>38558.47</v>
      </c>
      <c r="N71" s="4">
        <v>294081.96999999997</v>
      </c>
      <c r="O71" s="4">
        <v>14935.66</v>
      </c>
      <c r="P71" s="4">
        <v>21204483.600000001</v>
      </c>
    </row>
    <row r="72" spans="1:16" x14ac:dyDescent="0.25">
      <c r="A72" s="15" t="s">
        <v>145</v>
      </c>
      <c r="B72" s="15" t="s">
        <v>146</v>
      </c>
      <c r="C72" s="4">
        <v>213358.42</v>
      </c>
      <c r="D72" s="4">
        <v>109423.64</v>
      </c>
      <c r="E72" s="4">
        <v>1059941.67</v>
      </c>
      <c r="F72" s="4">
        <v>259498.78</v>
      </c>
      <c r="G72" s="4">
        <v>665114.06000000006</v>
      </c>
      <c r="H72" s="4">
        <v>5416682.6699999999</v>
      </c>
      <c r="I72" s="4">
        <v>18151.88</v>
      </c>
      <c r="J72" s="4">
        <v>250091.04</v>
      </c>
      <c r="K72" s="4">
        <v>636455.52</v>
      </c>
      <c r="L72" s="4">
        <v>169841</v>
      </c>
      <c r="M72" s="4">
        <v>17271.259999999998</v>
      </c>
      <c r="N72" s="4">
        <v>110641.47</v>
      </c>
      <c r="O72" s="4">
        <v>6690.04</v>
      </c>
      <c r="P72" s="4">
        <v>8933161.4499999993</v>
      </c>
    </row>
    <row r="73" spans="1:16" x14ac:dyDescent="0.25">
      <c r="A73" s="15" t="s">
        <v>147</v>
      </c>
      <c r="B73" s="15" t="s">
        <v>148</v>
      </c>
      <c r="C73" s="4">
        <v>190149.58</v>
      </c>
      <c r="D73" s="4">
        <v>94623.03</v>
      </c>
      <c r="E73" s="4">
        <v>1059941.67</v>
      </c>
      <c r="F73" s="4">
        <v>252640.95</v>
      </c>
      <c r="G73" s="4">
        <v>618235.19999999995</v>
      </c>
      <c r="H73" s="4">
        <v>4814023.1100000003</v>
      </c>
      <c r="I73" s="4">
        <v>16282.48</v>
      </c>
      <c r="J73" s="4">
        <v>233384.52</v>
      </c>
      <c r="K73" s="4">
        <v>604671.87</v>
      </c>
      <c r="L73" s="4">
        <v>158728.60999999999</v>
      </c>
      <c r="M73" s="4">
        <v>15492.55</v>
      </c>
      <c r="N73" s="4">
        <v>102183.28</v>
      </c>
      <c r="O73" s="4">
        <v>6001.05</v>
      </c>
      <c r="P73" s="4">
        <v>8166357.9000000004</v>
      </c>
    </row>
    <row r="74" spans="1:16" x14ac:dyDescent="0.25">
      <c r="A74" s="15" t="s">
        <v>149</v>
      </c>
      <c r="B74" s="15" t="s">
        <v>150</v>
      </c>
      <c r="C74" s="4">
        <v>23208.84</v>
      </c>
      <c r="D74" s="4">
        <v>14800.61</v>
      </c>
      <c r="E74" s="4">
        <v>0</v>
      </c>
      <c r="F74" s="4">
        <v>6857.83</v>
      </c>
      <c r="G74" s="4">
        <v>46878.86</v>
      </c>
      <c r="H74" s="4">
        <v>602659.56000000006</v>
      </c>
      <c r="I74" s="4">
        <v>1869.4</v>
      </c>
      <c r="J74" s="4">
        <v>16706.52</v>
      </c>
      <c r="K74" s="4">
        <v>31783.65</v>
      </c>
      <c r="L74" s="4">
        <v>11112.39</v>
      </c>
      <c r="M74" s="4">
        <v>1778.71</v>
      </c>
      <c r="N74" s="4">
        <v>8458.19</v>
      </c>
      <c r="O74" s="4">
        <v>688.99</v>
      </c>
      <c r="P74" s="4">
        <v>766803.55</v>
      </c>
    </row>
    <row r="75" spans="1:16" x14ac:dyDescent="0.25">
      <c r="A75" s="15" t="s">
        <v>151</v>
      </c>
      <c r="B75" s="15" t="s">
        <v>152</v>
      </c>
      <c r="C75" s="4">
        <v>16687.439999999999</v>
      </c>
      <c r="D75" s="4">
        <v>42999.8</v>
      </c>
      <c r="E75" s="4">
        <v>613560.71</v>
      </c>
      <c r="F75" s="4">
        <v>120321.65</v>
      </c>
      <c r="G75" s="4">
        <v>366336.89</v>
      </c>
      <c r="H75" s="4">
        <v>1452709.51</v>
      </c>
      <c r="I75" s="4">
        <v>6851.58</v>
      </c>
      <c r="J75" s="4">
        <v>90305.39</v>
      </c>
      <c r="K75" s="4">
        <v>185516.91</v>
      </c>
      <c r="L75" s="4">
        <v>136144.42000000001</v>
      </c>
      <c r="M75" s="4">
        <v>6519.18</v>
      </c>
      <c r="N75" s="4">
        <v>74193.240000000005</v>
      </c>
      <c r="O75" s="4">
        <v>2525.21</v>
      </c>
      <c r="P75" s="4">
        <v>3114671.93</v>
      </c>
    </row>
    <row r="76" spans="1:16" x14ac:dyDescent="0.25">
      <c r="A76" s="15" t="s">
        <v>153</v>
      </c>
      <c r="B76" s="15" t="s">
        <v>154</v>
      </c>
      <c r="C76" s="4">
        <v>25238.080000000002</v>
      </c>
      <c r="D76" s="4">
        <v>30091.88</v>
      </c>
      <c r="E76" s="4">
        <v>480710.24</v>
      </c>
      <c r="F76" s="4">
        <v>65343.67</v>
      </c>
      <c r="G76" s="4">
        <v>459748.23</v>
      </c>
      <c r="H76" s="4">
        <v>2205426.29</v>
      </c>
      <c r="I76" s="4">
        <v>8985.09</v>
      </c>
      <c r="J76" s="4">
        <v>129615.33</v>
      </c>
      <c r="K76" s="4">
        <v>281487.3</v>
      </c>
      <c r="L76" s="4">
        <v>131413.14000000001</v>
      </c>
      <c r="M76" s="4">
        <v>8549.19</v>
      </c>
      <c r="N76" s="4">
        <v>67653.3</v>
      </c>
      <c r="O76" s="4">
        <v>3311.53</v>
      </c>
      <c r="P76" s="4">
        <v>3897573.27</v>
      </c>
    </row>
    <row r="77" spans="1:16" x14ac:dyDescent="0.25">
      <c r="A77" s="15" t="s">
        <v>155</v>
      </c>
      <c r="B77" s="15" t="s">
        <v>156</v>
      </c>
      <c r="C77" s="4">
        <v>216771.08</v>
      </c>
      <c r="D77" s="4">
        <v>11865.43</v>
      </c>
      <c r="E77" s="4">
        <v>61268.34</v>
      </c>
      <c r="F77" s="4">
        <v>579482.87</v>
      </c>
      <c r="G77" s="4">
        <v>118008.53</v>
      </c>
      <c r="H77" s="4">
        <v>824293.03</v>
      </c>
      <c r="I77" s="4">
        <v>2904.38</v>
      </c>
      <c r="J77" s="4">
        <v>75045.09</v>
      </c>
      <c r="K77" s="4">
        <v>46435.91</v>
      </c>
      <c r="L77" s="4">
        <v>27471.83</v>
      </c>
      <c r="M77" s="4">
        <v>2763.48</v>
      </c>
      <c r="N77" s="4">
        <v>18758.23</v>
      </c>
      <c r="O77" s="4">
        <v>1070.44</v>
      </c>
      <c r="P77" s="4">
        <v>1986138.64</v>
      </c>
    </row>
    <row r="78" spans="1:16" x14ac:dyDescent="0.25">
      <c r="A78" s="15" t="s">
        <v>157</v>
      </c>
      <c r="B78" s="15" t="s">
        <v>158</v>
      </c>
      <c r="C78" s="4">
        <v>35145.129999999997</v>
      </c>
      <c r="D78" s="4">
        <v>17489.09</v>
      </c>
      <c r="E78" s="4">
        <v>1531684.31</v>
      </c>
      <c r="F78" s="4">
        <v>46695.360000000001</v>
      </c>
      <c r="G78" s="4">
        <v>114267.57</v>
      </c>
      <c r="H78" s="4">
        <v>889769.14</v>
      </c>
      <c r="I78" s="4">
        <v>3009.47</v>
      </c>
      <c r="J78" s="4">
        <v>43136.15</v>
      </c>
      <c r="K78" s="4">
        <v>111760.69</v>
      </c>
      <c r="L78" s="4">
        <v>29337.71</v>
      </c>
      <c r="M78" s="4">
        <v>2863.47</v>
      </c>
      <c r="N78" s="4">
        <v>18886.46</v>
      </c>
      <c r="O78" s="4">
        <v>1109.17</v>
      </c>
      <c r="P78" s="4">
        <v>2845153.72</v>
      </c>
    </row>
    <row r="79" spans="1:16" x14ac:dyDescent="0.25">
      <c r="A79" s="15" t="s">
        <v>159</v>
      </c>
      <c r="B79" s="15" t="s">
        <v>160</v>
      </c>
      <c r="C79" s="4">
        <v>196.87</v>
      </c>
      <c r="D79" s="4">
        <v>345.87</v>
      </c>
      <c r="E79" s="4">
        <v>187608.09</v>
      </c>
      <c r="F79" s="4">
        <v>35564.67</v>
      </c>
      <c r="G79" s="4">
        <v>9553.4699999999993</v>
      </c>
      <c r="H79" s="4">
        <v>153446.39999999999</v>
      </c>
      <c r="I79" s="4">
        <v>622.07000000000005</v>
      </c>
      <c r="J79" s="4">
        <v>27423.41</v>
      </c>
      <c r="K79" s="4">
        <v>6239.5</v>
      </c>
      <c r="L79" s="4">
        <v>2013.81</v>
      </c>
      <c r="M79" s="4">
        <v>591.89</v>
      </c>
      <c r="N79" s="4">
        <v>3949.27</v>
      </c>
      <c r="O79" s="4">
        <v>229.27</v>
      </c>
      <c r="P79" s="4">
        <v>427784.59</v>
      </c>
    </row>
    <row r="80" spans="1:16" x14ac:dyDescent="0.25">
      <c r="A80" s="15" t="s">
        <v>161</v>
      </c>
      <c r="B80" s="15" t="s">
        <v>162</v>
      </c>
      <c r="C80" s="4">
        <v>35106.69</v>
      </c>
      <c r="D80" s="4">
        <v>52056.93</v>
      </c>
      <c r="E80" s="4">
        <v>8172795.7199999997</v>
      </c>
      <c r="F80" s="4">
        <v>50004.39</v>
      </c>
      <c r="G80" s="4">
        <v>412487.41</v>
      </c>
      <c r="H80" s="4">
        <v>1399519.31</v>
      </c>
      <c r="I80" s="4">
        <v>5263.65</v>
      </c>
      <c r="J80" s="4">
        <v>288123.93</v>
      </c>
      <c r="K80" s="4">
        <v>101208.15</v>
      </c>
      <c r="L80" s="4">
        <v>330823.05</v>
      </c>
      <c r="M80" s="4">
        <v>5008.29</v>
      </c>
      <c r="N80" s="4">
        <v>39162.21</v>
      </c>
      <c r="O80" s="4">
        <v>1939.97</v>
      </c>
      <c r="P80" s="4">
        <v>10893499.699999999</v>
      </c>
    </row>
    <row r="81" spans="1:16" x14ac:dyDescent="0.25">
      <c r="A81" s="15" t="s">
        <v>163</v>
      </c>
      <c r="B81" s="15" t="s">
        <v>164</v>
      </c>
      <c r="C81" s="4">
        <v>30674.34</v>
      </c>
      <c r="D81" s="4">
        <v>51552.53</v>
      </c>
      <c r="E81" s="4">
        <v>341551.27</v>
      </c>
      <c r="F81" s="4">
        <v>30613.8</v>
      </c>
      <c r="G81" s="4">
        <v>405892.56</v>
      </c>
      <c r="H81" s="4">
        <v>1353237.89</v>
      </c>
      <c r="I81" s="4">
        <v>5039.04</v>
      </c>
      <c r="J81" s="4">
        <v>285418.17</v>
      </c>
      <c r="K81" s="4">
        <v>72258.31</v>
      </c>
      <c r="L81" s="4">
        <v>329408.12</v>
      </c>
      <c r="M81" s="4">
        <v>4794.57</v>
      </c>
      <c r="N81" s="4">
        <v>36545.57</v>
      </c>
      <c r="O81" s="4">
        <v>1857.18</v>
      </c>
      <c r="P81" s="4">
        <v>2948843.35</v>
      </c>
    </row>
    <row r="82" spans="1:16" x14ac:dyDescent="0.25">
      <c r="A82" s="15" t="s">
        <v>165</v>
      </c>
      <c r="B82" s="15" t="s">
        <v>166</v>
      </c>
      <c r="C82" s="4">
        <v>4092.6</v>
      </c>
      <c r="D82" s="4">
        <v>492.15</v>
      </c>
      <c r="E82" s="4">
        <v>6234520.2400000002</v>
      </c>
      <c r="F82" s="4">
        <v>19382.849999999999</v>
      </c>
      <c r="G82" s="4">
        <v>5853.78</v>
      </c>
      <c r="H82" s="4">
        <v>46216.97</v>
      </c>
      <c r="I82" s="4">
        <v>224.38</v>
      </c>
      <c r="J82" s="4">
        <v>2702.5</v>
      </c>
      <c r="K82" s="4">
        <v>28936.15</v>
      </c>
      <c r="L82" s="4">
        <v>1413.36</v>
      </c>
      <c r="M82" s="4">
        <v>213.5</v>
      </c>
      <c r="N82" s="4">
        <v>1218.3599999999999</v>
      </c>
      <c r="O82" s="4">
        <v>82.7</v>
      </c>
      <c r="P82" s="4">
        <v>6345349.54</v>
      </c>
    </row>
    <row r="83" spans="1:16" x14ac:dyDescent="0.25">
      <c r="A83" s="15" t="s">
        <v>167</v>
      </c>
      <c r="B83" s="15" t="s">
        <v>168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</row>
    <row r="84" spans="1:16" x14ac:dyDescent="0.25">
      <c r="A84" s="15" t="s">
        <v>169</v>
      </c>
      <c r="B84" s="15" t="s">
        <v>170</v>
      </c>
      <c r="C84" s="4">
        <v>335.48</v>
      </c>
      <c r="D84" s="4">
        <v>12.25</v>
      </c>
      <c r="E84" s="4">
        <v>23767.119999999999</v>
      </c>
      <c r="F84" s="4">
        <v>7.74</v>
      </c>
      <c r="G84" s="4">
        <v>741.07</v>
      </c>
      <c r="H84" s="4">
        <v>64.45</v>
      </c>
      <c r="I84" s="4">
        <v>0.23</v>
      </c>
      <c r="J84" s="4">
        <v>3.26</v>
      </c>
      <c r="K84" s="4">
        <v>13.69</v>
      </c>
      <c r="L84" s="4">
        <v>1.57</v>
      </c>
      <c r="M84" s="4">
        <v>0.22</v>
      </c>
      <c r="N84" s="4">
        <v>1.63</v>
      </c>
      <c r="O84" s="4">
        <v>0.09</v>
      </c>
      <c r="P84" s="4">
        <v>24948.799999999999</v>
      </c>
    </row>
    <row r="85" spans="1:16" x14ac:dyDescent="0.25">
      <c r="A85" s="15" t="s">
        <v>171</v>
      </c>
      <c r="B85" s="15" t="s">
        <v>172</v>
      </c>
      <c r="C85" s="4">
        <v>4.2699999999999996</v>
      </c>
      <c r="D85" s="4">
        <v>0</v>
      </c>
      <c r="E85" s="4">
        <v>1572957.09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1396.65</v>
      </c>
      <c r="O85" s="4">
        <v>0</v>
      </c>
      <c r="P85" s="4">
        <v>1574358.01</v>
      </c>
    </row>
    <row r="86" spans="1:16" x14ac:dyDescent="0.25">
      <c r="A86" s="15" t="s">
        <v>173</v>
      </c>
      <c r="B86" s="15" t="s">
        <v>174</v>
      </c>
      <c r="C86" s="4">
        <v>416102.78</v>
      </c>
      <c r="D86" s="4">
        <v>129048.55</v>
      </c>
      <c r="E86" s="4">
        <v>43876408.219999999</v>
      </c>
      <c r="F86" s="4">
        <v>476885.42</v>
      </c>
      <c r="G86" s="4">
        <v>2232062.46</v>
      </c>
      <c r="H86" s="4">
        <v>3869546.01</v>
      </c>
      <c r="I86" s="4">
        <v>18255.439999999999</v>
      </c>
      <c r="J86" s="4">
        <v>1890077.37</v>
      </c>
      <c r="K86" s="4">
        <v>356881.74</v>
      </c>
      <c r="L86" s="4">
        <v>250502.8</v>
      </c>
      <c r="M86" s="4">
        <v>17369.79</v>
      </c>
      <c r="N86" s="4">
        <v>115672.39</v>
      </c>
      <c r="O86" s="4">
        <v>6728.2</v>
      </c>
      <c r="P86" s="4">
        <v>53655541.170000002</v>
      </c>
    </row>
    <row r="87" spans="1:16" x14ac:dyDescent="0.25">
      <c r="A87" s="15" t="s">
        <v>175</v>
      </c>
      <c r="B87" s="15" t="s">
        <v>176</v>
      </c>
      <c r="C87" s="4">
        <v>21386.52</v>
      </c>
      <c r="D87" s="4">
        <v>103945.77</v>
      </c>
      <c r="E87" s="4">
        <v>4247887.54</v>
      </c>
      <c r="F87" s="4">
        <v>375623.48</v>
      </c>
      <c r="G87" s="4">
        <v>1145015.2</v>
      </c>
      <c r="H87" s="4">
        <v>2086372.13</v>
      </c>
      <c r="I87" s="4">
        <v>11288.67</v>
      </c>
      <c r="J87" s="4">
        <v>1476460.43</v>
      </c>
      <c r="K87" s="4">
        <v>159041.47</v>
      </c>
      <c r="L87" s="4">
        <v>162737.04</v>
      </c>
      <c r="M87" s="4">
        <v>10741.01</v>
      </c>
      <c r="N87" s="4">
        <v>55840.11</v>
      </c>
      <c r="O87" s="4">
        <v>4160.54</v>
      </c>
      <c r="P87" s="4">
        <v>9860499.9100000001</v>
      </c>
    </row>
    <row r="88" spans="1:16" x14ac:dyDescent="0.25">
      <c r="A88" s="15" t="s">
        <v>177</v>
      </c>
      <c r="B88" s="15" t="s">
        <v>178</v>
      </c>
      <c r="C88" s="4">
        <v>9755.19</v>
      </c>
      <c r="D88" s="4">
        <v>1403.86</v>
      </c>
      <c r="E88" s="4">
        <v>11762837.199999999</v>
      </c>
      <c r="F88" s="4">
        <v>36485.29</v>
      </c>
      <c r="G88" s="4">
        <v>25718.05</v>
      </c>
      <c r="H88" s="4">
        <v>163901.38</v>
      </c>
      <c r="I88" s="4">
        <v>681.53</v>
      </c>
      <c r="J88" s="4">
        <v>19120.82</v>
      </c>
      <c r="K88" s="4">
        <v>53574.19</v>
      </c>
      <c r="L88" s="4">
        <v>5306.44</v>
      </c>
      <c r="M88" s="4">
        <v>648.47</v>
      </c>
      <c r="N88" s="4">
        <v>3007.95</v>
      </c>
      <c r="O88" s="4">
        <v>251.18</v>
      </c>
      <c r="P88" s="4">
        <v>12082691.550000001</v>
      </c>
    </row>
    <row r="89" spans="1:16" x14ac:dyDescent="0.25">
      <c r="A89" s="15" t="s">
        <v>179</v>
      </c>
      <c r="B89" s="15" t="s">
        <v>180</v>
      </c>
      <c r="C89" s="4">
        <v>218.77</v>
      </c>
      <c r="D89" s="4">
        <v>2526.77</v>
      </c>
      <c r="E89" s="4">
        <v>1349641.32</v>
      </c>
      <c r="F89" s="4">
        <v>14318.43</v>
      </c>
      <c r="G89" s="4">
        <v>41084.870000000003</v>
      </c>
      <c r="H89" s="4">
        <v>286175.34999999998</v>
      </c>
      <c r="I89" s="4">
        <v>1139.31</v>
      </c>
      <c r="J89" s="4">
        <v>59067.66</v>
      </c>
      <c r="K89" s="4">
        <v>21598.76</v>
      </c>
      <c r="L89" s="4">
        <v>9183.51</v>
      </c>
      <c r="M89" s="4">
        <v>1084.04</v>
      </c>
      <c r="N89" s="4">
        <v>12424.82</v>
      </c>
      <c r="O89" s="4">
        <v>419.9</v>
      </c>
      <c r="P89" s="4">
        <v>1798883.51</v>
      </c>
    </row>
    <row r="90" spans="1:16" x14ac:dyDescent="0.25">
      <c r="A90" s="15" t="s">
        <v>181</v>
      </c>
      <c r="B90" s="15" t="s">
        <v>182</v>
      </c>
      <c r="C90" s="4">
        <v>347214.64</v>
      </c>
      <c r="D90" s="4">
        <v>15076.76</v>
      </c>
      <c r="E90" s="4">
        <v>23857739.530000001</v>
      </c>
      <c r="F90" s="4">
        <v>24218.27</v>
      </c>
      <c r="G90" s="4">
        <v>842400.52</v>
      </c>
      <c r="H90" s="4">
        <v>572841.11</v>
      </c>
      <c r="I90" s="4">
        <v>1911.55</v>
      </c>
      <c r="J90" s="4">
        <v>60117.94</v>
      </c>
      <c r="K90" s="4">
        <v>30832.58</v>
      </c>
      <c r="L90" s="4">
        <v>17841.14</v>
      </c>
      <c r="M90" s="4">
        <v>1818.81</v>
      </c>
      <c r="N90" s="4">
        <v>8773.66</v>
      </c>
      <c r="O90" s="4">
        <v>704.52</v>
      </c>
      <c r="P90" s="4">
        <v>25781491.030000001</v>
      </c>
    </row>
    <row r="91" spans="1:16" x14ac:dyDescent="0.25">
      <c r="A91" s="15" t="s">
        <v>183</v>
      </c>
      <c r="B91" s="15" t="s">
        <v>184</v>
      </c>
      <c r="C91" s="4">
        <v>37521.1</v>
      </c>
      <c r="D91" s="4">
        <v>6095.39</v>
      </c>
      <c r="E91" s="4">
        <v>795.42</v>
      </c>
      <c r="F91" s="4">
        <v>26239.95</v>
      </c>
      <c r="G91" s="4">
        <v>177843.82</v>
      </c>
      <c r="H91" s="4">
        <v>760256.04</v>
      </c>
      <c r="I91" s="4">
        <v>3234.38</v>
      </c>
      <c r="J91" s="4">
        <v>275310.52</v>
      </c>
      <c r="K91" s="4">
        <v>91834.74</v>
      </c>
      <c r="L91" s="4">
        <v>55434.67</v>
      </c>
      <c r="M91" s="4">
        <v>3077.46</v>
      </c>
      <c r="N91" s="4">
        <v>33481.440000000002</v>
      </c>
      <c r="O91" s="4">
        <v>1192.06</v>
      </c>
      <c r="P91" s="4">
        <v>1472316.99</v>
      </c>
    </row>
    <row r="92" spans="1:16" x14ac:dyDescent="0.25">
      <c r="A92" s="15" t="s">
        <v>185</v>
      </c>
      <c r="B92" s="15" t="s">
        <v>186</v>
      </c>
      <c r="C92" s="4">
        <v>6.56</v>
      </c>
      <c r="D92" s="4">
        <v>0</v>
      </c>
      <c r="E92" s="4">
        <v>2657507.21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2144.41</v>
      </c>
      <c r="O92" s="4">
        <v>0</v>
      </c>
      <c r="P92" s="4">
        <v>2659658.1800000002</v>
      </c>
    </row>
    <row r="93" spans="1:16" x14ac:dyDescent="0.25">
      <c r="A93" s="15" t="s">
        <v>187</v>
      </c>
      <c r="B93" s="15" t="s">
        <v>188</v>
      </c>
      <c r="C93" s="4">
        <v>0</v>
      </c>
      <c r="D93" s="4">
        <v>0</v>
      </c>
      <c r="E93" s="4">
        <v>233307.05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233307.05</v>
      </c>
    </row>
    <row r="94" spans="1:16" x14ac:dyDescent="0.25">
      <c r="A94" s="15" t="s">
        <v>189</v>
      </c>
      <c r="B94" s="15" t="s">
        <v>190</v>
      </c>
      <c r="C94" s="4">
        <v>27379.439999999999</v>
      </c>
      <c r="D94" s="4">
        <v>10817.12</v>
      </c>
      <c r="E94" s="4">
        <v>1193168.1000000001</v>
      </c>
      <c r="F94" s="4">
        <v>966874.88</v>
      </c>
      <c r="G94" s="4">
        <v>55616.32</v>
      </c>
      <c r="H94" s="4">
        <v>241948.7</v>
      </c>
      <c r="I94" s="4">
        <v>4440.05</v>
      </c>
      <c r="J94" s="4">
        <v>55200.23</v>
      </c>
      <c r="K94" s="4">
        <v>44534.63</v>
      </c>
      <c r="L94" s="4">
        <v>23309.35</v>
      </c>
      <c r="M94" s="4">
        <v>4224.6400000000003</v>
      </c>
      <c r="N94" s="4">
        <v>26280.95</v>
      </c>
      <c r="O94" s="4">
        <v>1636.42</v>
      </c>
      <c r="P94" s="4">
        <v>2655430.83</v>
      </c>
    </row>
    <row r="95" spans="1:16" s="9" customFormat="1" x14ac:dyDescent="0.25">
      <c r="A95" s="7">
        <v>29999</v>
      </c>
      <c r="B95" s="7" t="s">
        <v>191</v>
      </c>
      <c r="C95" s="8">
        <v>61271170</v>
      </c>
      <c r="D95" s="8">
        <v>1476274.34</v>
      </c>
      <c r="E95" s="8">
        <v>253699936.15000001</v>
      </c>
      <c r="F95" s="8">
        <v>19853573.93</v>
      </c>
      <c r="G95" s="8">
        <v>21828502.079999998</v>
      </c>
      <c r="H95" s="8">
        <v>75853201.829999998</v>
      </c>
      <c r="I95" s="8">
        <v>536053.6</v>
      </c>
      <c r="J95" s="8">
        <v>11056402.460000001</v>
      </c>
      <c r="K95" s="8">
        <v>10182938.300000001</v>
      </c>
      <c r="L95" s="8">
        <v>5640132.8300000001</v>
      </c>
      <c r="M95" s="8">
        <v>438417.56</v>
      </c>
      <c r="N95" s="8">
        <v>4199695.41</v>
      </c>
      <c r="O95" s="8">
        <v>169821.4</v>
      </c>
      <c r="P95" s="8">
        <v>466206119.88999999</v>
      </c>
    </row>
    <row r="96" spans="1:16" x14ac:dyDescent="0.25">
      <c r="A96" s="15" t="s">
        <v>0</v>
      </c>
      <c r="B96" s="15" t="s">
        <v>0</v>
      </c>
      <c r="C96" s="4" t="s">
        <v>0</v>
      </c>
      <c r="D96" s="4" t="s">
        <v>0</v>
      </c>
      <c r="E96" s="4" t="s">
        <v>0</v>
      </c>
      <c r="F96" s="4" t="s">
        <v>0</v>
      </c>
      <c r="G96" s="4" t="s">
        <v>0</v>
      </c>
      <c r="H96" s="4" t="s">
        <v>0</v>
      </c>
      <c r="I96" s="4" t="s">
        <v>0</v>
      </c>
      <c r="J96" s="4" t="s">
        <v>0</v>
      </c>
      <c r="K96" s="4" t="s">
        <v>0</v>
      </c>
      <c r="L96" s="4" t="s">
        <v>0</v>
      </c>
      <c r="M96" s="4" t="s">
        <v>0</v>
      </c>
      <c r="N96" s="4" t="s">
        <v>0</v>
      </c>
      <c r="O96" s="4" t="s">
        <v>0</v>
      </c>
      <c r="P96" s="4" t="s">
        <v>0</v>
      </c>
    </row>
    <row r="97" spans="1:16" x14ac:dyDescent="0.25">
      <c r="A97" s="15" t="s">
        <v>192</v>
      </c>
      <c r="B97" s="15" t="s">
        <v>193</v>
      </c>
      <c r="C97" s="4">
        <v>1368848.87</v>
      </c>
      <c r="D97" s="4">
        <v>125441.94</v>
      </c>
      <c r="E97" s="4">
        <v>121374.02</v>
      </c>
      <c r="F97" s="4">
        <v>4689468.75</v>
      </c>
      <c r="G97" s="4">
        <v>2207278.66</v>
      </c>
      <c r="H97" s="4">
        <v>12845449.84</v>
      </c>
      <c r="I97" s="4">
        <v>46189.23</v>
      </c>
      <c r="J97" s="4">
        <v>888601.55</v>
      </c>
      <c r="K97" s="4">
        <v>540746.81000000006</v>
      </c>
      <c r="L97" s="4">
        <v>582735.39</v>
      </c>
      <c r="M97" s="4">
        <v>39336.47</v>
      </c>
      <c r="N97" s="4">
        <v>141022.92000000001</v>
      </c>
      <c r="O97" s="4">
        <v>15237.01</v>
      </c>
      <c r="P97" s="4">
        <v>23611731.460000001</v>
      </c>
    </row>
    <row r="98" spans="1:16" x14ac:dyDescent="0.25">
      <c r="A98" s="15" t="s">
        <v>194</v>
      </c>
      <c r="B98" s="15" t="s">
        <v>195</v>
      </c>
      <c r="C98" s="4">
        <v>921863.68000000005</v>
      </c>
      <c r="D98" s="4">
        <v>91986.36</v>
      </c>
      <c r="E98" s="4">
        <v>118717.09</v>
      </c>
      <c r="F98" s="4">
        <v>3277569.81</v>
      </c>
      <c r="G98" s="4">
        <v>1558990.77</v>
      </c>
      <c r="H98" s="4">
        <v>8254983.1600000001</v>
      </c>
      <c r="I98" s="4">
        <v>30683.7</v>
      </c>
      <c r="J98" s="4">
        <v>661796.38</v>
      </c>
      <c r="K98" s="4">
        <v>356397.94</v>
      </c>
      <c r="L98" s="4">
        <v>378918.03</v>
      </c>
      <c r="M98" s="4">
        <v>25586.880000000001</v>
      </c>
      <c r="N98" s="4">
        <v>94536.86</v>
      </c>
      <c r="O98" s="4">
        <v>9911.1</v>
      </c>
      <c r="P98" s="4">
        <v>15781941.76</v>
      </c>
    </row>
    <row r="99" spans="1:16" x14ac:dyDescent="0.25">
      <c r="A99" s="15" t="s">
        <v>196</v>
      </c>
      <c r="B99" s="15" t="s">
        <v>197</v>
      </c>
      <c r="C99" s="4">
        <v>236222.21</v>
      </c>
      <c r="D99" s="4">
        <v>25941.93</v>
      </c>
      <c r="E99" s="4">
        <v>28500</v>
      </c>
      <c r="F99" s="4">
        <v>845575.91</v>
      </c>
      <c r="G99" s="4">
        <v>413425.75</v>
      </c>
      <c r="H99" s="4">
        <v>2203873.81</v>
      </c>
      <c r="I99" s="4">
        <v>8140.48</v>
      </c>
      <c r="J99" s="4">
        <v>198931.88</v>
      </c>
      <c r="K99" s="4">
        <v>96257.37</v>
      </c>
      <c r="L99" s="4">
        <v>101098.55</v>
      </c>
      <c r="M99" s="4">
        <v>6876.41</v>
      </c>
      <c r="N99" s="4">
        <v>25166.04</v>
      </c>
      <c r="O99" s="4">
        <v>2663.58</v>
      </c>
      <c r="P99" s="4">
        <v>4192673.92</v>
      </c>
    </row>
    <row r="100" spans="1:16" x14ac:dyDescent="0.25">
      <c r="A100" s="15" t="s">
        <v>198</v>
      </c>
      <c r="B100" s="15" t="s">
        <v>199</v>
      </c>
      <c r="C100" s="4">
        <v>685641.47</v>
      </c>
      <c r="D100" s="4">
        <v>66044.429999999993</v>
      </c>
      <c r="E100" s="4">
        <v>90217.09</v>
      </c>
      <c r="F100" s="4">
        <v>2431993.9</v>
      </c>
      <c r="G100" s="4">
        <v>1145565.02</v>
      </c>
      <c r="H100" s="4">
        <v>6051109.3499999996</v>
      </c>
      <c r="I100" s="4">
        <v>22543.22</v>
      </c>
      <c r="J100" s="4">
        <v>462864.5</v>
      </c>
      <c r="K100" s="4">
        <v>260140.57</v>
      </c>
      <c r="L100" s="4">
        <v>277819.48</v>
      </c>
      <c r="M100" s="4">
        <v>18710.47</v>
      </c>
      <c r="N100" s="4">
        <v>69370.820000000007</v>
      </c>
      <c r="O100" s="4">
        <v>7247.52</v>
      </c>
      <c r="P100" s="4">
        <v>11589267.84</v>
      </c>
    </row>
    <row r="101" spans="1:16" x14ac:dyDescent="0.25">
      <c r="A101" s="15" t="s">
        <v>200</v>
      </c>
      <c r="B101" s="15" t="s">
        <v>201</v>
      </c>
      <c r="C101" s="4">
        <v>446985.19</v>
      </c>
      <c r="D101" s="4">
        <v>33455.58</v>
      </c>
      <c r="E101" s="4">
        <v>2656.93</v>
      </c>
      <c r="F101" s="4">
        <v>1411898.94</v>
      </c>
      <c r="G101" s="4">
        <v>648287.89</v>
      </c>
      <c r="H101" s="4">
        <v>4590466.68</v>
      </c>
      <c r="I101" s="4">
        <v>15505.53</v>
      </c>
      <c r="J101" s="4">
        <v>226805.17</v>
      </c>
      <c r="K101" s="4">
        <v>184348.87</v>
      </c>
      <c r="L101" s="4">
        <v>203817.36</v>
      </c>
      <c r="M101" s="4">
        <v>13749.59</v>
      </c>
      <c r="N101" s="4">
        <v>46486.06</v>
      </c>
      <c r="O101" s="4">
        <v>5325.91</v>
      </c>
      <c r="P101" s="4">
        <v>7829789.7000000002</v>
      </c>
    </row>
    <row r="102" spans="1:16" x14ac:dyDescent="0.25">
      <c r="A102" s="15" t="s">
        <v>202</v>
      </c>
      <c r="B102" s="15" t="s">
        <v>203</v>
      </c>
      <c r="C102" s="4">
        <v>12962945.42</v>
      </c>
      <c r="D102" s="4">
        <v>676672.42</v>
      </c>
      <c r="E102" s="4">
        <v>124335207.59999999</v>
      </c>
      <c r="F102" s="4">
        <v>20328808.98</v>
      </c>
      <c r="G102" s="4">
        <v>13869662.119999999</v>
      </c>
      <c r="H102" s="4">
        <v>56220779.859999999</v>
      </c>
      <c r="I102" s="4">
        <v>224179.16</v>
      </c>
      <c r="J102" s="4">
        <v>8601888.4199999999</v>
      </c>
      <c r="K102" s="4">
        <v>3448833.2</v>
      </c>
      <c r="L102" s="4">
        <v>3650321.98</v>
      </c>
      <c r="M102" s="4">
        <v>187607.43</v>
      </c>
      <c r="N102" s="4">
        <v>705528.05</v>
      </c>
      <c r="O102" s="4">
        <v>72669.83</v>
      </c>
      <c r="P102" s="4">
        <v>245285104.47</v>
      </c>
    </row>
    <row r="103" spans="1:16" x14ac:dyDescent="0.25">
      <c r="A103" s="15" t="s">
        <v>204</v>
      </c>
      <c r="B103" s="15" t="s">
        <v>205</v>
      </c>
      <c r="C103" s="4">
        <v>349526.15</v>
      </c>
      <c r="D103" s="4">
        <v>20997.37</v>
      </c>
      <c r="E103" s="4">
        <v>4166203.59</v>
      </c>
      <c r="F103" s="4">
        <v>592687.25</v>
      </c>
      <c r="G103" s="4">
        <v>375261.27</v>
      </c>
      <c r="H103" s="4">
        <v>1661439.33</v>
      </c>
      <c r="I103" s="4">
        <v>6428.27</v>
      </c>
      <c r="J103" s="4">
        <v>207333.93</v>
      </c>
      <c r="K103" s="4">
        <v>95240.41</v>
      </c>
      <c r="L103" s="4">
        <v>102558.24</v>
      </c>
      <c r="M103" s="4">
        <v>5399.82</v>
      </c>
      <c r="N103" s="4">
        <v>20182.96</v>
      </c>
      <c r="O103" s="4">
        <v>2091.63</v>
      </c>
      <c r="P103" s="4">
        <v>7605350.2199999997</v>
      </c>
    </row>
    <row r="104" spans="1:16" x14ac:dyDescent="0.25">
      <c r="A104" s="15" t="s">
        <v>206</v>
      </c>
      <c r="B104" s="15" t="s">
        <v>207</v>
      </c>
      <c r="C104" s="4">
        <v>464041.28</v>
      </c>
      <c r="D104" s="4">
        <v>22098.35</v>
      </c>
      <c r="E104" s="4">
        <v>8264954.6399999997</v>
      </c>
      <c r="F104" s="4">
        <v>667431.25</v>
      </c>
      <c r="G104" s="4">
        <v>467228.08</v>
      </c>
      <c r="H104" s="4">
        <v>1986238.79</v>
      </c>
      <c r="I104" s="4">
        <v>7696.71</v>
      </c>
      <c r="J104" s="4">
        <v>257634.79</v>
      </c>
      <c r="K104" s="4">
        <v>115495.2</v>
      </c>
      <c r="L104" s="4">
        <v>127858.26</v>
      </c>
      <c r="M104" s="4">
        <v>6486.03</v>
      </c>
      <c r="N104" s="4">
        <v>25910.400000000001</v>
      </c>
      <c r="O104" s="4">
        <v>2512.37</v>
      </c>
      <c r="P104" s="4">
        <v>12415586.15</v>
      </c>
    </row>
    <row r="105" spans="1:16" x14ac:dyDescent="0.25">
      <c r="A105" s="15" t="s">
        <v>208</v>
      </c>
      <c r="B105" s="15" t="s">
        <v>209</v>
      </c>
      <c r="C105" s="4">
        <v>12149377.99</v>
      </c>
      <c r="D105" s="4">
        <v>633576.69999999995</v>
      </c>
      <c r="E105" s="4">
        <v>110804604.14</v>
      </c>
      <c r="F105" s="4">
        <v>19068690.48</v>
      </c>
      <c r="G105" s="4">
        <v>13027172.77</v>
      </c>
      <c r="H105" s="4">
        <v>52573101.740000002</v>
      </c>
      <c r="I105" s="4">
        <v>210054.18</v>
      </c>
      <c r="J105" s="4">
        <v>8136919.7000000002</v>
      </c>
      <c r="K105" s="4">
        <v>3238097.59</v>
      </c>
      <c r="L105" s="4">
        <v>3419905.48</v>
      </c>
      <c r="M105" s="4">
        <v>175721.58</v>
      </c>
      <c r="N105" s="4">
        <v>659434.68999999994</v>
      </c>
      <c r="O105" s="4">
        <v>68065.83</v>
      </c>
      <c r="P105" s="4">
        <v>224164722.87</v>
      </c>
    </row>
    <row r="106" spans="1:16" x14ac:dyDescent="0.25">
      <c r="A106" s="15" t="s">
        <v>210</v>
      </c>
      <c r="B106" s="15" t="s">
        <v>211</v>
      </c>
      <c r="C106" s="4">
        <v>0</v>
      </c>
      <c r="D106" s="4">
        <v>0</v>
      </c>
      <c r="E106" s="4">
        <v>1099445.23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1099445.23</v>
      </c>
    </row>
    <row r="107" spans="1:16" x14ac:dyDescent="0.25">
      <c r="A107" s="15" t="s">
        <v>212</v>
      </c>
      <c r="B107" s="15" t="s">
        <v>213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</row>
    <row r="108" spans="1:16" x14ac:dyDescent="0.25">
      <c r="A108" s="15" t="s">
        <v>214</v>
      </c>
      <c r="B108" s="15" t="s">
        <v>215</v>
      </c>
      <c r="C108" s="4">
        <v>109046.88</v>
      </c>
      <c r="D108" s="4">
        <v>13328.92</v>
      </c>
      <c r="E108" s="4">
        <v>4869642.42</v>
      </c>
      <c r="F108" s="4">
        <v>76455.929999999993</v>
      </c>
      <c r="G108" s="4">
        <v>373772.53</v>
      </c>
      <c r="H108" s="4">
        <v>1303256.96</v>
      </c>
      <c r="I108" s="4">
        <v>5127.71</v>
      </c>
      <c r="J108" s="4">
        <v>362392.05</v>
      </c>
      <c r="K108" s="4">
        <v>118905.49</v>
      </c>
      <c r="L108" s="4">
        <v>51528.18</v>
      </c>
      <c r="M108" s="4">
        <v>4878.95</v>
      </c>
      <c r="N108" s="4">
        <v>24079.91</v>
      </c>
      <c r="O108" s="4">
        <v>1889.86</v>
      </c>
      <c r="P108" s="4">
        <v>7314305.79</v>
      </c>
    </row>
    <row r="109" spans="1:16" x14ac:dyDescent="0.25">
      <c r="A109" s="15" t="s">
        <v>216</v>
      </c>
      <c r="B109" s="15" t="s">
        <v>217</v>
      </c>
      <c r="C109" s="4">
        <v>85386.73</v>
      </c>
      <c r="D109" s="4">
        <v>40301.71</v>
      </c>
      <c r="E109" s="4">
        <v>10220374.289999999</v>
      </c>
      <c r="F109" s="4">
        <v>303842.07</v>
      </c>
      <c r="G109" s="4">
        <v>833086.72</v>
      </c>
      <c r="H109" s="4">
        <v>4014355.76</v>
      </c>
      <c r="I109" s="4">
        <v>14403.07</v>
      </c>
      <c r="J109" s="4">
        <v>693086.41</v>
      </c>
      <c r="K109" s="4">
        <v>281766.40999999997</v>
      </c>
      <c r="L109" s="4">
        <v>178063.05</v>
      </c>
      <c r="M109" s="4">
        <v>13704.32</v>
      </c>
      <c r="N109" s="4">
        <v>57530</v>
      </c>
      <c r="O109" s="4">
        <v>5308.38</v>
      </c>
      <c r="P109" s="4">
        <v>16741208.92</v>
      </c>
    </row>
    <row r="110" spans="1:16" x14ac:dyDescent="0.25">
      <c r="A110" s="15" t="s">
        <v>218</v>
      </c>
      <c r="B110" s="15" t="s">
        <v>219</v>
      </c>
      <c r="C110" s="4">
        <v>0</v>
      </c>
      <c r="D110" s="4">
        <v>0</v>
      </c>
      <c r="E110" s="4">
        <v>460574.87</v>
      </c>
      <c r="F110" s="4">
        <v>0</v>
      </c>
      <c r="G110" s="4">
        <v>12566.58</v>
      </c>
      <c r="H110" s="4">
        <v>0</v>
      </c>
      <c r="I110" s="4">
        <v>0</v>
      </c>
      <c r="J110" s="4">
        <v>0</v>
      </c>
      <c r="K110" s="4">
        <v>0</v>
      </c>
      <c r="L110" s="4">
        <v>18.88</v>
      </c>
      <c r="M110" s="4">
        <v>0</v>
      </c>
      <c r="N110" s="4">
        <v>0</v>
      </c>
      <c r="O110" s="4">
        <v>0</v>
      </c>
      <c r="P110" s="4">
        <v>473160.33</v>
      </c>
    </row>
    <row r="111" spans="1:16" x14ac:dyDescent="0.25">
      <c r="A111" s="15" t="s">
        <v>220</v>
      </c>
      <c r="B111" s="15" t="s">
        <v>221</v>
      </c>
      <c r="C111" s="4">
        <v>1009123.97</v>
      </c>
      <c r="D111" s="4">
        <v>37085.39</v>
      </c>
      <c r="E111" s="4">
        <v>2840.35</v>
      </c>
      <c r="F111" s="4">
        <v>690633.82</v>
      </c>
      <c r="G111" s="4">
        <v>324469.33</v>
      </c>
      <c r="H111" s="4">
        <v>1591476.49</v>
      </c>
      <c r="I111" s="4">
        <v>5927.51</v>
      </c>
      <c r="J111" s="4">
        <v>80103.78</v>
      </c>
      <c r="K111" s="4">
        <v>64879.98</v>
      </c>
      <c r="L111" s="4">
        <v>120847.57</v>
      </c>
      <c r="M111" s="4">
        <v>4738.3500000000004</v>
      </c>
      <c r="N111" s="4">
        <v>16263.07</v>
      </c>
      <c r="O111" s="4">
        <v>1835.4</v>
      </c>
      <c r="P111" s="4">
        <v>3950225.01</v>
      </c>
    </row>
    <row r="112" spans="1:16" x14ac:dyDescent="0.25">
      <c r="A112" s="15" t="s">
        <v>222</v>
      </c>
      <c r="B112" s="15" t="s">
        <v>223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</row>
    <row r="113" spans="1:16" x14ac:dyDescent="0.25">
      <c r="A113" s="15" t="s">
        <v>224</v>
      </c>
      <c r="B113" s="15" t="s">
        <v>225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</row>
    <row r="114" spans="1:16" s="9" customFormat="1" x14ac:dyDescent="0.25">
      <c r="A114" s="7">
        <v>39999</v>
      </c>
      <c r="B114" s="7" t="s">
        <v>226</v>
      </c>
      <c r="C114" s="8">
        <v>15535351.869999999</v>
      </c>
      <c r="D114" s="8">
        <v>892830.38</v>
      </c>
      <c r="E114" s="8">
        <v>140010013.55000001</v>
      </c>
      <c r="F114" s="8">
        <v>26089209.550000001</v>
      </c>
      <c r="G114" s="8">
        <v>17620835.940000001</v>
      </c>
      <c r="H114" s="8">
        <v>75975318.909999996</v>
      </c>
      <c r="I114" s="8">
        <v>295826.68</v>
      </c>
      <c r="J114" s="8">
        <v>10626072.210000001</v>
      </c>
      <c r="K114" s="8">
        <v>4455131.8899999997</v>
      </c>
      <c r="L114" s="8">
        <v>4583515.05</v>
      </c>
      <c r="M114" s="8">
        <v>250265.52</v>
      </c>
      <c r="N114" s="8">
        <v>944423.95</v>
      </c>
      <c r="O114" s="8">
        <v>96940.479999999996</v>
      </c>
      <c r="P114" s="8">
        <v>297375735.98000002</v>
      </c>
    </row>
    <row r="115" spans="1:16" x14ac:dyDescent="0.25">
      <c r="A115" s="15">
        <v>48888</v>
      </c>
      <c r="B115" s="15" t="s">
        <v>227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</row>
    <row r="116" spans="1:16" s="9" customFormat="1" x14ac:dyDescent="0.25">
      <c r="A116" s="7">
        <v>49999</v>
      </c>
      <c r="B116" s="7" t="s">
        <v>228</v>
      </c>
      <c r="C116" s="8">
        <v>83314709.290000007</v>
      </c>
      <c r="D116" s="8">
        <v>2722126.34</v>
      </c>
      <c r="E116" s="8">
        <v>396531831.74000001</v>
      </c>
      <c r="F116" s="8">
        <v>55052073.630000003</v>
      </c>
      <c r="G116" s="8">
        <v>45456523.020000003</v>
      </c>
      <c r="H116" s="8">
        <v>180838450.97999999</v>
      </c>
      <c r="I116" s="8">
        <v>1019148.36</v>
      </c>
      <c r="J116" s="8">
        <v>23868230.190000001</v>
      </c>
      <c r="K116" s="8">
        <v>20641518.620000001</v>
      </c>
      <c r="L116" s="8">
        <v>11067400.65</v>
      </c>
      <c r="M116" s="8">
        <v>802650.26</v>
      </c>
      <c r="N116" s="8">
        <v>5880325.75</v>
      </c>
      <c r="O116" s="8">
        <v>310907.15999999997</v>
      </c>
      <c r="P116" s="8">
        <v>827505895.99000001</v>
      </c>
    </row>
  </sheetData>
  <mergeCells count="4">
    <mergeCell ref="A1:P1"/>
    <mergeCell ref="C3:D3"/>
    <mergeCell ref="E3:G3"/>
    <mergeCell ref="H3:K3"/>
  </mergeCells>
  <printOptions horizontalCentered="1"/>
  <pageMargins left="3.937007874015748E-2" right="3.937007874015748E-2" top="0.35433070866141736" bottom="0.35433070866141736" header="0.31496062992125984" footer="0.31496062992125984"/>
  <pageSetup paperSize="9" scale="40" fitToHeight="2" orientation="landscape" verticalDpi="599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zoomScale="76" zoomScaleNormal="76" workbookViewId="0">
      <selection activeCell="H6" sqref="H6"/>
    </sheetView>
  </sheetViews>
  <sheetFormatPr defaultRowHeight="15" x14ac:dyDescent="0.25"/>
  <cols>
    <col min="1" max="1" width="8.140625" style="16" customWidth="1"/>
    <col min="2" max="2" width="65.85546875" style="16" customWidth="1"/>
    <col min="3" max="16" width="20.7109375" style="16" customWidth="1"/>
    <col min="17" max="16384" width="9.140625" style="16"/>
  </cols>
  <sheetData>
    <row r="1" spans="1:16" ht="30.75" customHeight="1" x14ac:dyDescent="0.3">
      <c r="A1" s="40" t="s">
        <v>240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3" spans="1:16" s="9" customFormat="1" x14ac:dyDescent="0.25">
      <c r="A3" s="7" t="s">
        <v>0</v>
      </c>
      <c r="B3" s="7" t="s">
        <v>0</v>
      </c>
      <c r="C3" s="41" t="s">
        <v>1</v>
      </c>
      <c r="D3" s="42"/>
      <c r="E3" s="41" t="s">
        <v>2</v>
      </c>
      <c r="F3" s="43"/>
      <c r="G3" s="42"/>
      <c r="H3" s="41" t="s">
        <v>3</v>
      </c>
      <c r="I3" s="43"/>
      <c r="J3" s="43"/>
      <c r="K3" s="42"/>
      <c r="L3" s="7" t="s">
        <v>0</v>
      </c>
      <c r="M3" s="7" t="s">
        <v>0</v>
      </c>
      <c r="N3" s="7" t="s">
        <v>0</v>
      </c>
      <c r="O3" s="7" t="s">
        <v>0</v>
      </c>
      <c r="P3" s="7" t="s">
        <v>0</v>
      </c>
    </row>
    <row r="4" spans="1:16" s="33" customFormat="1" ht="45" x14ac:dyDescent="0.25">
      <c r="A4" s="17" t="s">
        <v>0</v>
      </c>
      <c r="B4" s="17" t="s">
        <v>0</v>
      </c>
      <c r="C4" s="14" t="s">
        <v>236</v>
      </c>
      <c r="D4" s="14" t="s">
        <v>237</v>
      </c>
      <c r="E4" s="14" t="s">
        <v>4</v>
      </c>
      <c r="F4" s="14" t="s">
        <v>5</v>
      </c>
      <c r="G4" s="14" t="s">
        <v>6</v>
      </c>
      <c r="H4" s="14" t="s">
        <v>238</v>
      </c>
      <c r="I4" s="14" t="s">
        <v>7</v>
      </c>
      <c r="J4" s="14" t="s">
        <v>239</v>
      </c>
      <c r="K4" s="14" t="s">
        <v>8</v>
      </c>
      <c r="L4" s="14" t="s">
        <v>9</v>
      </c>
      <c r="M4" s="14" t="s">
        <v>10</v>
      </c>
      <c r="N4" s="14" t="s">
        <v>11</v>
      </c>
      <c r="O4" s="14" t="s">
        <v>12</v>
      </c>
      <c r="P4" s="14" t="s">
        <v>13</v>
      </c>
    </row>
    <row r="5" spans="1:16" s="9" customFormat="1" x14ac:dyDescent="0.25">
      <c r="A5" s="7" t="s">
        <v>14</v>
      </c>
      <c r="B5" s="7" t="s">
        <v>15</v>
      </c>
      <c r="C5" s="7" t="s">
        <v>0</v>
      </c>
      <c r="D5" s="7" t="s">
        <v>0</v>
      </c>
      <c r="E5" s="7" t="s">
        <v>0</v>
      </c>
      <c r="F5" s="7" t="s">
        <v>0</v>
      </c>
      <c r="G5" s="7" t="s">
        <v>0</v>
      </c>
      <c r="H5" s="7" t="s">
        <v>0</v>
      </c>
      <c r="I5" s="7" t="s">
        <v>0</v>
      </c>
      <c r="J5" s="7" t="s">
        <v>0</v>
      </c>
      <c r="K5" s="7" t="s">
        <v>0</v>
      </c>
      <c r="L5" s="7" t="s">
        <v>0</v>
      </c>
      <c r="M5" s="7" t="s">
        <v>0</v>
      </c>
      <c r="N5" s="7" t="s">
        <v>0</v>
      </c>
      <c r="O5" s="7" t="s">
        <v>0</v>
      </c>
      <c r="P5" s="7" t="s">
        <v>0</v>
      </c>
    </row>
    <row r="6" spans="1:16" x14ac:dyDescent="0.25">
      <c r="A6" s="15" t="s">
        <v>16</v>
      </c>
      <c r="B6" s="15" t="s">
        <v>17</v>
      </c>
      <c r="C6" s="4">
        <v>3329855.39</v>
      </c>
      <c r="D6" s="4">
        <v>60941.36</v>
      </c>
      <c r="E6" s="4">
        <v>268669.55</v>
      </c>
      <c r="F6" s="4">
        <v>1799956.37</v>
      </c>
      <c r="G6" s="4">
        <v>1158557.3700000001</v>
      </c>
      <c r="H6" s="4">
        <v>7672549.79</v>
      </c>
      <c r="I6" s="4">
        <v>32597.81</v>
      </c>
      <c r="J6" s="4">
        <v>646874.6</v>
      </c>
      <c r="K6" s="4">
        <v>1075211.8600000001</v>
      </c>
      <c r="L6" s="4">
        <v>192302.21</v>
      </c>
      <c r="M6" s="4">
        <v>6551.21</v>
      </c>
      <c r="N6" s="4">
        <v>112055.26</v>
      </c>
      <c r="O6" s="4">
        <v>905.42</v>
      </c>
      <c r="P6" s="4">
        <v>16357028.199999999</v>
      </c>
    </row>
    <row r="7" spans="1:16" x14ac:dyDescent="0.25">
      <c r="A7" s="15" t="s">
        <v>18</v>
      </c>
      <c r="B7" s="15" t="s">
        <v>19</v>
      </c>
      <c r="C7" s="4">
        <v>2689239.94</v>
      </c>
      <c r="D7" s="4">
        <v>16833.59</v>
      </c>
      <c r="E7" s="4">
        <v>8010.89</v>
      </c>
      <c r="F7" s="4">
        <v>310430.62</v>
      </c>
      <c r="G7" s="4">
        <v>224285.93</v>
      </c>
      <c r="H7" s="4">
        <v>1558660.78</v>
      </c>
      <c r="I7" s="4">
        <v>5502.16</v>
      </c>
      <c r="J7" s="4">
        <v>101683.74</v>
      </c>
      <c r="K7" s="4">
        <v>339825.63</v>
      </c>
      <c r="L7" s="4">
        <v>56278.71</v>
      </c>
      <c r="M7" s="4">
        <v>1359.92</v>
      </c>
      <c r="N7" s="4">
        <v>18805.09</v>
      </c>
      <c r="O7" s="4">
        <v>187.95</v>
      </c>
      <c r="P7" s="4">
        <v>5331104.95</v>
      </c>
    </row>
    <row r="8" spans="1:16" x14ac:dyDescent="0.25">
      <c r="A8" s="15" t="s">
        <v>20</v>
      </c>
      <c r="B8" s="15" t="s">
        <v>21</v>
      </c>
      <c r="C8" s="4">
        <v>640615.44999999995</v>
      </c>
      <c r="D8" s="4">
        <v>44107.77</v>
      </c>
      <c r="E8" s="4">
        <v>260658.66</v>
      </c>
      <c r="F8" s="4">
        <v>1489525.75</v>
      </c>
      <c r="G8" s="4">
        <v>934271.44</v>
      </c>
      <c r="H8" s="4">
        <v>6113889.0099999998</v>
      </c>
      <c r="I8" s="4">
        <v>27095.65</v>
      </c>
      <c r="J8" s="4">
        <v>545190.86</v>
      </c>
      <c r="K8" s="4">
        <v>735386.23</v>
      </c>
      <c r="L8" s="4">
        <v>136023.5</v>
      </c>
      <c r="M8" s="4">
        <v>5191.29</v>
      </c>
      <c r="N8" s="4">
        <v>93250.17</v>
      </c>
      <c r="O8" s="4">
        <v>717.47</v>
      </c>
      <c r="P8" s="4">
        <v>11025923.25</v>
      </c>
    </row>
    <row r="9" spans="1:16" x14ac:dyDescent="0.25">
      <c r="A9" s="15" t="s">
        <v>22</v>
      </c>
      <c r="B9" s="15" t="s">
        <v>23</v>
      </c>
      <c r="C9" s="4">
        <v>12545.34</v>
      </c>
      <c r="D9" s="4">
        <v>4360.96</v>
      </c>
      <c r="E9" s="4">
        <v>2152.5700000000002</v>
      </c>
      <c r="F9" s="4">
        <v>41918.71</v>
      </c>
      <c r="G9" s="4">
        <v>66666.61</v>
      </c>
      <c r="H9" s="4">
        <v>562341.69999999995</v>
      </c>
      <c r="I9" s="4">
        <v>2228.91</v>
      </c>
      <c r="J9" s="4">
        <v>26445.69</v>
      </c>
      <c r="K9" s="4">
        <v>222572.86</v>
      </c>
      <c r="L9" s="4">
        <v>19682.54</v>
      </c>
      <c r="M9" s="4">
        <v>550.9</v>
      </c>
      <c r="N9" s="4">
        <v>7561.13</v>
      </c>
      <c r="O9" s="4">
        <v>76.14</v>
      </c>
      <c r="P9" s="4">
        <v>969104.06</v>
      </c>
    </row>
    <row r="10" spans="1:16" x14ac:dyDescent="0.25">
      <c r="A10" s="15" t="s">
        <v>24</v>
      </c>
      <c r="B10" s="15" t="s">
        <v>25</v>
      </c>
      <c r="C10" s="4">
        <v>7833.13</v>
      </c>
      <c r="D10" s="4">
        <v>11112.93</v>
      </c>
      <c r="E10" s="4">
        <v>4084.14</v>
      </c>
      <c r="F10" s="4">
        <v>164136.10999999999</v>
      </c>
      <c r="G10" s="4">
        <v>151256.35999999999</v>
      </c>
      <c r="H10" s="4">
        <v>1251597.99</v>
      </c>
      <c r="I10" s="4">
        <v>4228.97</v>
      </c>
      <c r="J10" s="4">
        <v>43091.62</v>
      </c>
      <c r="K10" s="4">
        <v>244728.26</v>
      </c>
      <c r="L10" s="4">
        <v>32304.94</v>
      </c>
      <c r="M10" s="4">
        <v>1045.24</v>
      </c>
      <c r="N10" s="4">
        <v>13637.44</v>
      </c>
      <c r="O10" s="4">
        <v>144.46</v>
      </c>
      <c r="P10" s="4">
        <v>1929201.59</v>
      </c>
    </row>
    <row r="11" spans="1:16" x14ac:dyDescent="0.25">
      <c r="A11" s="15" t="s">
        <v>26</v>
      </c>
      <c r="B11" s="15" t="s">
        <v>27</v>
      </c>
      <c r="C11" s="4">
        <v>83070.97</v>
      </c>
      <c r="D11" s="4">
        <v>75470.06</v>
      </c>
      <c r="E11" s="4">
        <v>936430.09</v>
      </c>
      <c r="F11" s="4">
        <v>41460.31</v>
      </c>
      <c r="G11" s="4">
        <v>794594.52</v>
      </c>
      <c r="H11" s="4">
        <v>7856852.7999999998</v>
      </c>
      <c r="I11" s="4">
        <v>62362.2</v>
      </c>
      <c r="J11" s="4">
        <v>390976.17</v>
      </c>
      <c r="K11" s="4">
        <v>1176783.27</v>
      </c>
      <c r="L11" s="4">
        <v>171569.2</v>
      </c>
      <c r="M11" s="4">
        <v>7048.51</v>
      </c>
      <c r="N11" s="4">
        <v>159498.54999999999</v>
      </c>
      <c r="O11" s="4">
        <v>974.15</v>
      </c>
      <c r="P11" s="4">
        <v>11757090.800000001</v>
      </c>
    </row>
    <row r="12" spans="1:16" x14ac:dyDescent="0.25">
      <c r="A12" s="15" t="s">
        <v>28</v>
      </c>
      <c r="B12" s="15" t="s">
        <v>29</v>
      </c>
      <c r="C12" s="4">
        <v>30942.32</v>
      </c>
      <c r="D12" s="4">
        <v>49364.98</v>
      </c>
      <c r="E12" s="4">
        <v>918461.97</v>
      </c>
      <c r="F12" s="4">
        <v>166138.21</v>
      </c>
      <c r="G12" s="4">
        <v>614416.29</v>
      </c>
      <c r="H12" s="4">
        <v>5656447.3099999996</v>
      </c>
      <c r="I12" s="4">
        <v>47841.45</v>
      </c>
      <c r="J12" s="4">
        <v>272138.78999999998</v>
      </c>
      <c r="K12" s="4">
        <v>684573.07</v>
      </c>
      <c r="L12" s="4">
        <v>120992.24</v>
      </c>
      <c r="M12" s="4">
        <v>5132.54</v>
      </c>
      <c r="N12" s="4">
        <v>134021.99</v>
      </c>
      <c r="O12" s="4">
        <v>709.35</v>
      </c>
      <c r="P12" s="4">
        <v>8701180.5099999998</v>
      </c>
    </row>
    <row r="13" spans="1:16" x14ac:dyDescent="0.25">
      <c r="A13" s="15" t="s">
        <v>30</v>
      </c>
      <c r="B13" s="15" t="s">
        <v>31</v>
      </c>
      <c r="C13" s="4">
        <v>54034.78</v>
      </c>
      <c r="D13" s="4">
        <v>23534.69</v>
      </c>
      <c r="E13" s="4">
        <v>233535.84</v>
      </c>
      <c r="F13" s="4">
        <v>317138.31</v>
      </c>
      <c r="G13" s="4">
        <v>343204.83</v>
      </c>
      <c r="H13" s="4">
        <v>1762531.09</v>
      </c>
      <c r="I13" s="4">
        <v>6508.38</v>
      </c>
      <c r="J13" s="4">
        <v>75769.679999999993</v>
      </c>
      <c r="K13" s="4">
        <v>234731.97</v>
      </c>
      <c r="L13" s="4">
        <v>118252.79</v>
      </c>
      <c r="M13" s="4">
        <v>1441.32</v>
      </c>
      <c r="N13" s="4">
        <v>24322.34</v>
      </c>
      <c r="O13" s="4">
        <v>199.19</v>
      </c>
      <c r="P13" s="4">
        <v>3195205.21</v>
      </c>
    </row>
    <row r="14" spans="1:16" x14ac:dyDescent="0.25">
      <c r="A14" s="15" t="s">
        <v>32</v>
      </c>
      <c r="B14" s="15" t="s">
        <v>33</v>
      </c>
      <c r="C14" s="4">
        <v>48827.26</v>
      </c>
      <c r="D14" s="4">
        <v>14916.9</v>
      </c>
      <c r="E14" s="4">
        <v>190931.1</v>
      </c>
      <c r="F14" s="4">
        <v>298008.76</v>
      </c>
      <c r="G14" s="4">
        <v>259733.76000000001</v>
      </c>
      <c r="H14" s="4">
        <v>1100904.6399999999</v>
      </c>
      <c r="I14" s="4">
        <v>3500.58</v>
      </c>
      <c r="J14" s="4">
        <v>50017.99</v>
      </c>
      <c r="K14" s="4">
        <v>115135.01</v>
      </c>
      <c r="L14" s="4">
        <v>89594.16</v>
      </c>
      <c r="M14" s="4">
        <v>865.21</v>
      </c>
      <c r="N14" s="4">
        <v>12447.28</v>
      </c>
      <c r="O14" s="4">
        <v>119.57</v>
      </c>
      <c r="P14" s="4">
        <v>2185002.2200000002</v>
      </c>
    </row>
    <row r="15" spans="1:16" x14ac:dyDescent="0.25">
      <c r="A15" s="15" t="s">
        <v>34</v>
      </c>
      <c r="B15" s="15" t="s">
        <v>35</v>
      </c>
      <c r="C15" s="4">
        <v>4139.16</v>
      </c>
      <c r="D15" s="4">
        <v>2499.48</v>
      </c>
      <c r="E15" s="4">
        <v>187541.51</v>
      </c>
      <c r="F15" s="4">
        <v>233726.01</v>
      </c>
      <c r="G15" s="4">
        <v>119311.48</v>
      </c>
      <c r="H15" s="4">
        <v>135232.75</v>
      </c>
      <c r="I15" s="4">
        <v>496.52</v>
      </c>
      <c r="J15" s="4">
        <v>5055.1899999999996</v>
      </c>
      <c r="K15" s="4">
        <v>40452.14</v>
      </c>
      <c r="L15" s="4">
        <v>6773.3</v>
      </c>
      <c r="M15" s="4">
        <v>122.72</v>
      </c>
      <c r="N15" s="4">
        <v>1581.02</v>
      </c>
      <c r="O15" s="4">
        <v>16.96</v>
      </c>
      <c r="P15" s="4">
        <v>736948.24</v>
      </c>
    </row>
    <row r="16" spans="1:16" x14ac:dyDescent="0.25">
      <c r="A16" s="15" t="s">
        <v>36</v>
      </c>
      <c r="B16" s="15" t="s">
        <v>37</v>
      </c>
      <c r="C16" s="4">
        <v>3909.97</v>
      </c>
      <c r="D16" s="4">
        <v>1652.71</v>
      </c>
      <c r="E16" s="4">
        <v>165.74</v>
      </c>
      <c r="F16" s="4">
        <v>182.91</v>
      </c>
      <c r="G16" s="4">
        <v>18688.54</v>
      </c>
      <c r="H16" s="4">
        <v>58872.44</v>
      </c>
      <c r="I16" s="4">
        <v>171.62</v>
      </c>
      <c r="J16" s="4">
        <v>1713.01</v>
      </c>
      <c r="K16" s="4">
        <v>1886</v>
      </c>
      <c r="L16" s="4">
        <v>4422.6000000000004</v>
      </c>
      <c r="M16" s="4">
        <v>42.42</v>
      </c>
      <c r="N16" s="4">
        <v>1783.09</v>
      </c>
      <c r="O16" s="4">
        <v>5.86</v>
      </c>
      <c r="P16" s="4">
        <v>93496.91</v>
      </c>
    </row>
    <row r="17" spans="1:16" x14ac:dyDescent="0.25">
      <c r="A17" s="15" t="s">
        <v>38</v>
      </c>
      <c r="B17" s="15" t="s">
        <v>39</v>
      </c>
      <c r="C17" s="4">
        <v>40778.129999999997</v>
      </c>
      <c r="D17" s="4">
        <v>10764.71</v>
      </c>
      <c r="E17" s="4">
        <v>3223.85</v>
      </c>
      <c r="F17" s="4">
        <v>64099.839999999997</v>
      </c>
      <c r="G17" s="4">
        <v>121733.74</v>
      </c>
      <c r="H17" s="4">
        <v>906799.45</v>
      </c>
      <c r="I17" s="4">
        <v>2832.44</v>
      </c>
      <c r="J17" s="4">
        <v>43249.79</v>
      </c>
      <c r="K17" s="4">
        <v>72796.87</v>
      </c>
      <c r="L17" s="4">
        <v>78398.259999999995</v>
      </c>
      <c r="M17" s="4">
        <v>700.07</v>
      </c>
      <c r="N17" s="4">
        <v>9083.17</v>
      </c>
      <c r="O17" s="4">
        <v>96.75</v>
      </c>
      <c r="P17" s="4">
        <v>1354557.07</v>
      </c>
    </row>
    <row r="18" spans="1:16" x14ac:dyDescent="0.25">
      <c r="A18" s="15" t="s">
        <v>40</v>
      </c>
      <c r="B18" s="15" t="s">
        <v>41</v>
      </c>
      <c r="C18" s="4">
        <v>5207.5200000000004</v>
      </c>
      <c r="D18" s="4">
        <v>8617.7900000000009</v>
      </c>
      <c r="E18" s="4">
        <v>42604.74</v>
      </c>
      <c r="F18" s="4">
        <v>19129.55</v>
      </c>
      <c r="G18" s="4">
        <v>83471.070000000007</v>
      </c>
      <c r="H18" s="4">
        <v>661626.44999999995</v>
      </c>
      <c r="I18" s="4">
        <v>3007.8</v>
      </c>
      <c r="J18" s="4">
        <v>25751.69</v>
      </c>
      <c r="K18" s="4">
        <v>119596.96</v>
      </c>
      <c r="L18" s="4">
        <v>28658.63</v>
      </c>
      <c r="M18" s="4">
        <v>576.11</v>
      </c>
      <c r="N18" s="4">
        <v>11875.06</v>
      </c>
      <c r="O18" s="4">
        <v>79.62</v>
      </c>
      <c r="P18" s="4">
        <v>1010202.99</v>
      </c>
    </row>
    <row r="19" spans="1:16" x14ac:dyDescent="0.25">
      <c r="A19" s="15" t="s">
        <v>42</v>
      </c>
      <c r="B19" s="15" t="s">
        <v>43</v>
      </c>
      <c r="C19" s="4">
        <v>5207.5200000000004</v>
      </c>
      <c r="D19" s="4">
        <v>8617.7900000000009</v>
      </c>
      <c r="E19" s="4">
        <v>42604.74</v>
      </c>
      <c r="F19" s="4">
        <v>19129.55</v>
      </c>
      <c r="G19" s="4">
        <v>83471.070000000007</v>
      </c>
      <c r="H19" s="4">
        <v>661626.44999999995</v>
      </c>
      <c r="I19" s="4">
        <v>3007.8</v>
      </c>
      <c r="J19" s="4">
        <v>25751.69</v>
      </c>
      <c r="K19" s="4">
        <v>119596.96</v>
      </c>
      <c r="L19" s="4">
        <v>28658.63</v>
      </c>
      <c r="M19" s="4">
        <v>576.11</v>
      </c>
      <c r="N19" s="4">
        <v>11875.06</v>
      </c>
      <c r="O19" s="4">
        <v>79.62</v>
      </c>
      <c r="P19" s="4">
        <v>1010202.99</v>
      </c>
    </row>
    <row r="20" spans="1:16" x14ac:dyDescent="0.25">
      <c r="A20" s="15" t="s">
        <v>44</v>
      </c>
      <c r="B20" s="15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</row>
    <row r="21" spans="1:16" x14ac:dyDescent="0.25">
      <c r="A21" s="15" t="s">
        <v>46</v>
      </c>
      <c r="B21" s="15" t="s">
        <v>47</v>
      </c>
      <c r="C21" s="4">
        <v>5264.88</v>
      </c>
      <c r="D21" s="4">
        <v>30633.54</v>
      </c>
      <c r="E21" s="4">
        <v>5238.18</v>
      </c>
      <c r="F21" s="4">
        <v>6181.58</v>
      </c>
      <c r="G21" s="4">
        <v>295161.42</v>
      </c>
      <c r="H21" s="4">
        <v>1334803.74</v>
      </c>
      <c r="I21" s="4">
        <v>5423.94</v>
      </c>
      <c r="J21" s="4">
        <v>55257.57</v>
      </c>
      <c r="K21" s="4">
        <v>584343.97</v>
      </c>
      <c r="L21" s="4">
        <v>103328.08</v>
      </c>
      <c r="M21" s="4">
        <v>1340.59</v>
      </c>
      <c r="N21" s="4">
        <v>63886.47</v>
      </c>
      <c r="O21" s="4">
        <v>185.28</v>
      </c>
      <c r="P21" s="4">
        <v>2491049.2400000002</v>
      </c>
    </row>
    <row r="22" spans="1:16" x14ac:dyDescent="0.25">
      <c r="A22" s="15" t="s">
        <v>48</v>
      </c>
      <c r="B22" s="15" t="s">
        <v>49</v>
      </c>
      <c r="C22" s="4">
        <v>658.06</v>
      </c>
      <c r="D22" s="4">
        <v>3829.12</v>
      </c>
      <c r="E22" s="4">
        <v>654.77</v>
      </c>
      <c r="F22" s="4">
        <v>715615.15</v>
      </c>
      <c r="G22" s="4">
        <v>36894.94</v>
      </c>
      <c r="H22" s="4">
        <v>166850.41</v>
      </c>
      <c r="I22" s="4">
        <v>677.99</v>
      </c>
      <c r="J22" s="4">
        <v>6907.18</v>
      </c>
      <c r="K22" s="4">
        <v>73042.960000000006</v>
      </c>
      <c r="L22" s="4">
        <v>12915.92</v>
      </c>
      <c r="M22" s="4">
        <v>167.57</v>
      </c>
      <c r="N22" s="4">
        <v>7985.78</v>
      </c>
      <c r="O22" s="4">
        <v>23.16</v>
      </c>
      <c r="P22" s="4">
        <v>1026223.01</v>
      </c>
    </row>
    <row r="23" spans="1:16" x14ac:dyDescent="0.25">
      <c r="A23" s="6">
        <v>19999</v>
      </c>
      <c r="B23" s="7" t="s">
        <v>50</v>
      </c>
      <c r="C23" s="8">
        <v>3524204.87</v>
      </c>
      <c r="D23" s="8">
        <v>259247.64</v>
      </c>
      <c r="E23" s="8">
        <v>2369227.11</v>
      </c>
      <c r="F23" s="8">
        <v>3252544.75</v>
      </c>
      <c r="G23" s="8">
        <v>3460752.34</v>
      </c>
      <c r="H23" s="8">
        <v>26263974.829999998</v>
      </c>
      <c r="I23" s="8">
        <v>161869.65</v>
      </c>
      <c r="J23" s="8">
        <v>1517461.3</v>
      </c>
      <c r="K23" s="8">
        <v>4295988.22</v>
      </c>
      <c r="L23" s="8">
        <v>771347.92</v>
      </c>
      <c r="M23" s="8">
        <v>23277.88</v>
      </c>
      <c r="N23" s="8">
        <v>522968.96</v>
      </c>
      <c r="O23" s="8">
        <v>3217.15</v>
      </c>
      <c r="P23" s="8">
        <v>46426082.619999997</v>
      </c>
    </row>
    <row r="24" spans="1:16" x14ac:dyDescent="0.25">
      <c r="A24" s="15" t="s">
        <v>0</v>
      </c>
      <c r="B24" s="15" t="s">
        <v>0</v>
      </c>
      <c r="C24" s="5" t="s">
        <v>0</v>
      </c>
      <c r="D24" s="5" t="s">
        <v>0</v>
      </c>
      <c r="E24" s="5" t="s">
        <v>0</v>
      </c>
      <c r="F24" s="5" t="s">
        <v>0</v>
      </c>
      <c r="G24" s="5" t="s">
        <v>0</v>
      </c>
      <c r="H24" s="5" t="s">
        <v>0</v>
      </c>
      <c r="I24" s="5" t="s">
        <v>0</v>
      </c>
      <c r="J24" s="5" t="s">
        <v>0</v>
      </c>
      <c r="K24" s="5" t="s">
        <v>0</v>
      </c>
      <c r="L24" s="5" t="s">
        <v>0</v>
      </c>
      <c r="M24" s="5" t="s">
        <v>0</v>
      </c>
      <c r="N24" s="5" t="s">
        <v>0</v>
      </c>
      <c r="O24" s="5" t="s">
        <v>0</v>
      </c>
      <c r="P24" s="5" t="s">
        <v>0</v>
      </c>
    </row>
    <row r="25" spans="1:16" x14ac:dyDescent="0.25">
      <c r="A25" s="15" t="s">
        <v>51</v>
      </c>
      <c r="B25" s="15" t="s">
        <v>52</v>
      </c>
      <c r="C25" s="4">
        <v>679318.28</v>
      </c>
      <c r="D25" s="4">
        <v>232370.74</v>
      </c>
      <c r="E25" s="4">
        <v>42256260.899999999</v>
      </c>
      <c r="F25" s="4">
        <v>325606.28000000003</v>
      </c>
      <c r="G25" s="4">
        <v>2270045.7200000002</v>
      </c>
      <c r="H25" s="4">
        <v>6539912.6299999999</v>
      </c>
      <c r="I25" s="4">
        <v>145590.34</v>
      </c>
      <c r="J25" s="4">
        <v>1880431.53</v>
      </c>
      <c r="K25" s="4">
        <v>2590087.08</v>
      </c>
      <c r="L25" s="4">
        <v>696713.89</v>
      </c>
      <c r="M25" s="4">
        <v>35984.25</v>
      </c>
      <c r="N25" s="4">
        <v>585377.56000000006</v>
      </c>
      <c r="O25" s="4">
        <v>4973.29</v>
      </c>
      <c r="P25" s="4">
        <v>58242672.490000002</v>
      </c>
    </row>
    <row r="26" spans="1:16" x14ac:dyDescent="0.25">
      <c r="A26" s="15" t="s">
        <v>53</v>
      </c>
      <c r="B26" s="15" t="s">
        <v>54</v>
      </c>
      <c r="C26" s="4">
        <v>90386.51</v>
      </c>
      <c r="D26" s="4">
        <v>81925.600000000006</v>
      </c>
      <c r="E26" s="4">
        <v>33891930.609999999</v>
      </c>
      <c r="F26" s="4">
        <v>108374.69</v>
      </c>
      <c r="G26" s="4">
        <v>1180041.93</v>
      </c>
      <c r="H26" s="4">
        <v>1450702.1</v>
      </c>
      <c r="I26" s="4">
        <v>102981.29</v>
      </c>
      <c r="J26" s="4">
        <v>1033280.68</v>
      </c>
      <c r="K26" s="4">
        <v>1424126.23</v>
      </c>
      <c r="L26" s="4">
        <v>380534.01</v>
      </c>
      <c r="M26" s="4">
        <v>25452.959999999999</v>
      </c>
      <c r="N26" s="4">
        <v>322937.57</v>
      </c>
      <c r="O26" s="4">
        <v>3517.79</v>
      </c>
      <c r="P26" s="4">
        <v>40096191.969999999</v>
      </c>
    </row>
    <row r="27" spans="1:16" x14ac:dyDescent="0.25">
      <c r="A27" s="15" t="s">
        <v>55</v>
      </c>
      <c r="B27" s="15" t="s">
        <v>56</v>
      </c>
      <c r="C27" s="4">
        <v>87279.44</v>
      </c>
      <c r="D27" s="4">
        <v>78984.070000000007</v>
      </c>
      <c r="E27" s="4">
        <v>32405446.149999999</v>
      </c>
      <c r="F27" s="4">
        <v>104150.24</v>
      </c>
      <c r="G27" s="4">
        <v>1131793.1499999999</v>
      </c>
      <c r="H27" s="4">
        <v>1391044.61</v>
      </c>
      <c r="I27" s="4">
        <v>98482.46</v>
      </c>
      <c r="J27" s="4">
        <v>988323.49</v>
      </c>
      <c r="K27" s="4">
        <v>1373229.86</v>
      </c>
      <c r="L27" s="4">
        <v>365170.78</v>
      </c>
      <c r="M27" s="4">
        <v>24341.03</v>
      </c>
      <c r="N27" s="4">
        <v>309004.09999999998</v>
      </c>
      <c r="O27" s="4">
        <v>3364.11</v>
      </c>
      <c r="P27" s="4">
        <v>38360613.490000002</v>
      </c>
    </row>
    <row r="28" spans="1:16" x14ac:dyDescent="0.25">
      <c r="A28" s="15" t="s">
        <v>57</v>
      </c>
      <c r="B28" s="15" t="s">
        <v>58</v>
      </c>
      <c r="C28" s="4">
        <v>1775.45</v>
      </c>
      <c r="D28" s="4">
        <v>1679.66</v>
      </c>
      <c r="E28" s="4">
        <v>846426.62</v>
      </c>
      <c r="F28" s="4">
        <v>2409.4499999999998</v>
      </c>
      <c r="G28" s="4">
        <v>27500.66</v>
      </c>
      <c r="H28" s="4">
        <v>34000.480000000003</v>
      </c>
      <c r="I28" s="4">
        <v>2562.0300000000002</v>
      </c>
      <c r="J28" s="4">
        <v>25603.81</v>
      </c>
      <c r="K28" s="4">
        <v>29064.95</v>
      </c>
      <c r="L28" s="4">
        <v>8758.24</v>
      </c>
      <c r="M28" s="4">
        <v>633.23</v>
      </c>
      <c r="N28" s="4">
        <v>7936.18</v>
      </c>
      <c r="O28" s="4">
        <v>87.52</v>
      </c>
      <c r="P28" s="4">
        <v>988438.28</v>
      </c>
    </row>
    <row r="29" spans="1:16" x14ac:dyDescent="0.25">
      <c r="A29" s="15" t="s">
        <v>59</v>
      </c>
      <c r="B29" s="15" t="s">
        <v>60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</row>
    <row r="30" spans="1:16" x14ac:dyDescent="0.25">
      <c r="A30" s="15" t="s">
        <v>61</v>
      </c>
      <c r="B30" s="15" t="s">
        <v>62</v>
      </c>
      <c r="C30" s="4">
        <v>1331.62</v>
      </c>
      <c r="D30" s="4">
        <v>1261.8699999999999</v>
      </c>
      <c r="E30" s="4">
        <v>640057.84</v>
      </c>
      <c r="F30" s="4">
        <v>1815</v>
      </c>
      <c r="G30" s="4">
        <v>20748.12</v>
      </c>
      <c r="H30" s="4">
        <v>25657.01</v>
      </c>
      <c r="I30" s="4">
        <v>1936.8</v>
      </c>
      <c r="J30" s="4">
        <v>19353.38</v>
      </c>
      <c r="K30" s="4">
        <v>21831.42</v>
      </c>
      <c r="L30" s="4">
        <v>6604.99</v>
      </c>
      <c r="M30" s="4">
        <v>478.7</v>
      </c>
      <c r="N30" s="4">
        <v>5997.29</v>
      </c>
      <c r="O30" s="4">
        <v>66.16</v>
      </c>
      <c r="P30" s="4">
        <v>747140.2</v>
      </c>
    </row>
    <row r="31" spans="1:16" x14ac:dyDescent="0.25">
      <c r="A31" s="15" t="s">
        <v>63</v>
      </c>
      <c r="B31" s="15" t="s">
        <v>64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</row>
    <row r="32" spans="1:16" x14ac:dyDescent="0.25">
      <c r="A32" s="15" t="s">
        <v>65</v>
      </c>
      <c r="B32" s="15" t="s">
        <v>66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</row>
    <row r="33" spans="1:16" x14ac:dyDescent="0.25">
      <c r="A33" s="15" t="s">
        <v>67</v>
      </c>
      <c r="B33" s="15" t="s">
        <v>68</v>
      </c>
      <c r="C33" s="4">
        <v>18717.419999999998</v>
      </c>
      <c r="D33" s="4">
        <v>16943.96</v>
      </c>
      <c r="E33" s="4">
        <v>6917924.71</v>
      </c>
      <c r="F33" s="4">
        <v>22357.08</v>
      </c>
      <c r="G33" s="4">
        <v>243050.9</v>
      </c>
      <c r="H33" s="4">
        <v>298738.7</v>
      </c>
      <c r="I33" s="4">
        <v>21161.55</v>
      </c>
      <c r="J33" s="4">
        <v>212359.26</v>
      </c>
      <c r="K33" s="4">
        <v>294576.08</v>
      </c>
      <c r="L33" s="4">
        <v>78411.28</v>
      </c>
      <c r="M33" s="4">
        <v>5230.3100000000004</v>
      </c>
      <c r="N33" s="4">
        <v>66389.89</v>
      </c>
      <c r="O33" s="4">
        <v>722.87</v>
      </c>
      <c r="P33" s="4">
        <v>8196584.0099999998</v>
      </c>
    </row>
    <row r="34" spans="1:16" x14ac:dyDescent="0.25">
      <c r="A34" s="15" t="s">
        <v>69</v>
      </c>
      <c r="B34" s="15" t="s">
        <v>70</v>
      </c>
      <c r="C34" s="4">
        <v>18674.3</v>
      </c>
      <c r="D34" s="4">
        <v>16903.400000000001</v>
      </c>
      <c r="E34" s="4">
        <v>6897812.3799999999</v>
      </c>
      <c r="F34" s="4">
        <v>22299.24</v>
      </c>
      <c r="G34" s="4">
        <v>242394.07</v>
      </c>
      <c r="H34" s="4">
        <v>297928.17</v>
      </c>
      <c r="I34" s="4">
        <v>21100.639999999999</v>
      </c>
      <c r="J34" s="4">
        <v>211750.46</v>
      </c>
      <c r="K34" s="4">
        <v>293878.18</v>
      </c>
      <c r="L34" s="4">
        <v>78201.91</v>
      </c>
      <c r="M34" s="4">
        <v>5215.26</v>
      </c>
      <c r="N34" s="4">
        <v>66201.17</v>
      </c>
      <c r="O34" s="4">
        <v>720.79</v>
      </c>
      <c r="P34" s="4">
        <v>8173079.9699999997</v>
      </c>
    </row>
    <row r="35" spans="1:16" x14ac:dyDescent="0.25">
      <c r="A35" s="15" t="s">
        <v>71</v>
      </c>
      <c r="B35" s="15" t="s">
        <v>72</v>
      </c>
      <c r="C35" s="4">
        <v>36.700000000000003</v>
      </c>
      <c r="D35" s="4">
        <v>34.49</v>
      </c>
      <c r="E35" s="4">
        <v>17022.82</v>
      </c>
      <c r="F35" s="4">
        <v>49.07</v>
      </c>
      <c r="G35" s="4">
        <v>556.82000000000005</v>
      </c>
      <c r="H35" s="4">
        <v>686.83</v>
      </c>
      <c r="I35" s="4">
        <v>51.56</v>
      </c>
      <c r="J35" s="4">
        <v>515.41999999999996</v>
      </c>
      <c r="K35" s="4">
        <v>592.85</v>
      </c>
      <c r="L35" s="4">
        <v>177.51</v>
      </c>
      <c r="M35" s="4">
        <v>12.74</v>
      </c>
      <c r="N35" s="4">
        <v>159.82</v>
      </c>
      <c r="O35" s="4">
        <v>1.76</v>
      </c>
      <c r="P35" s="4">
        <v>19898.39</v>
      </c>
    </row>
    <row r="36" spans="1:16" x14ac:dyDescent="0.25">
      <c r="A36" s="15" t="s">
        <v>73</v>
      </c>
      <c r="B36" s="15" t="s">
        <v>74</v>
      </c>
      <c r="C36" s="4">
        <v>6.42</v>
      </c>
      <c r="D36" s="4">
        <v>6.07</v>
      </c>
      <c r="E36" s="4">
        <v>3089.51</v>
      </c>
      <c r="F36" s="4">
        <v>8.77</v>
      </c>
      <c r="G36" s="4">
        <v>100.01</v>
      </c>
      <c r="H36" s="4">
        <v>123.7</v>
      </c>
      <c r="I36" s="4">
        <v>9.35</v>
      </c>
      <c r="J36" s="4">
        <v>93.38</v>
      </c>
      <c r="K36" s="4">
        <v>105.05</v>
      </c>
      <c r="L36" s="4">
        <v>31.86</v>
      </c>
      <c r="M36" s="4">
        <v>2.31</v>
      </c>
      <c r="N36" s="4">
        <v>28.9</v>
      </c>
      <c r="O36" s="4">
        <v>0.32</v>
      </c>
      <c r="P36" s="4">
        <v>3605.65</v>
      </c>
    </row>
    <row r="37" spans="1:16" x14ac:dyDescent="0.25">
      <c r="A37" s="15" t="s">
        <v>75</v>
      </c>
      <c r="B37" s="15" t="s">
        <v>76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</row>
    <row r="38" spans="1:16" x14ac:dyDescent="0.25">
      <c r="A38" s="15" t="s">
        <v>77</v>
      </c>
      <c r="B38" s="15" t="s">
        <v>78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</row>
    <row r="39" spans="1:16" x14ac:dyDescent="0.25">
      <c r="A39" s="15" t="s">
        <v>79</v>
      </c>
      <c r="B39" s="15" t="s">
        <v>80</v>
      </c>
      <c r="C39" s="4">
        <v>570214.35</v>
      </c>
      <c r="D39" s="4">
        <v>133501.18</v>
      </c>
      <c r="E39" s="4">
        <v>1446405.58</v>
      </c>
      <c r="F39" s="4">
        <v>194874.51</v>
      </c>
      <c r="G39" s="4">
        <v>846952.89</v>
      </c>
      <c r="H39" s="4">
        <v>4790471.83</v>
      </c>
      <c r="I39" s="4">
        <v>21447.5</v>
      </c>
      <c r="J39" s="4">
        <v>634791.59</v>
      </c>
      <c r="K39" s="4">
        <v>871384.77</v>
      </c>
      <c r="L39" s="4">
        <v>237768.6</v>
      </c>
      <c r="M39" s="4">
        <v>5300.98</v>
      </c>
      <c r="N39" s="4">
        <v>196050.1</v>
      </c>
      <c r="O39" s="4">
        <v>732.63</v>
      </c>
      <c r="P39" s="4">
        <v>9949896.5099999998</v>
      </c>
    </row>
    <row r="40" spans="1:16" x14ac:dyDescent="0.25">
      <c r="A40" s="15" t="s">
        <v>81</v>
      </c>
      <c r="B40" s="15" t="s">
        <v>82</v>
      </c>
      <c r="C40" s="4">
        <v>532262.48</v>
      </c>
      <c r="D40" s="4">
        <v>115044.79</v>
      </c>
      <c r="E40" s="4">
        <v>1444143.82</v>
      </c>
      <c r="F40" s="4">
        <v>160690.43</v>
      </c>
      <c r="G40" s="4">
        <v>682689.1</v>
      </c>
      <c r="H40" s="4">
        <v>4291978.07</v>
      </c>
      <c r="I40" s="4">
        <v>19105.53</v>
      </c>
      <c r="J40" s="4">
        <v>362131.73</v>
      </c>
      <c r="K40" s="4">
        <v>790020.26</v>
      </c>
      <c r="L40" s="4">
        <v>208461.18</v>
      </c>
      <c r="M40" s="4">
        <v>4722.1400000000003</v>
      </c>
      <c r="N40" s="4">
        <v>182991.77</v>
      </c>
      <c r="O40" s="4">
        <v>652.63</v>
      </c>
      <c r="P40" s="4">
        <v>8794893.9299999997</v>
      </c>
    </row>
    <row r="41" spans="1:16" x14ac:dyDescent="0.25">
      <c r="A41" s="15" t="s">
        <v>83</v>
      </c>
      <c r="B41" s="15" t="s">
        <v>84</v>
      </c>
      <c r="C41" s="4">
        <v>37951.870000000003</v>
      </c>
      <c r="D41" s="4">
        <v>18456.39</v>
      </c>
      <c r="E41" s="4">
        <v>2261.7600000000002</v>
      </c>
      <c r="F41" s="4">
        <v>34184.080000000002</v>
      </c>
      <c r="G41" s="4">
        <v>164263.79</v>
      </c>
      <c r="H41" s="4">
        <v>498493.76</v>
      </c>
      <c r="I41" s="4">
        <v>2341.9699999999998</v>
      </c>
      <c r="J41" s="4">
        <v>272659.86</v>
      </c>
      <c r="K41" s="4">
        <v>81364.509999999995</v>
      </c>
      <c r="L41" s="4">
        <v>29307.42</v>
      </c>
      <c r="M41" s="4">
        <v>578.84</v>
      </c>
      <c r="N41" s="4">
        <v>13058.33</v>
      </c>
      <c r="O41" s="4">
        <v>80</v>
      </c>
      <c r="P41" s="4">
        <v>1155002.58</v>
      </c>
    </row>
    <row r="42" spans="1:16" x14ac:dyDescent="0.25">
      <c r="A42" s="15" t="s">
        <v>85</v>
      </c>
      <c r="B42" s="15" t="s">
        <v>86</v>
      </c>
      <c r="C42" s="4">
        <v>13614.1</v>
      </c>
      <c r="D42" s="4">
        <v>12250.49</v>
      </c>
      <c r="E42" s="4">
        <v>4614759.68</v>
      </c>
      <c r="F42" s="4">
        <v>16052.56</v>
      </c>
      <c r="G42" s="4">
        <v>239916.07</v>
      </c>
      <c r="H42" s="4">
        <v>213992.69</v>
      </c>
      <c r="I42" s="4">
        <v>15115.49</v>
      </c>
      <c r="J42" s="4">
        <v>151715.94</v>
      </c>
      <c r="K42" s="4">
        <v>224787.22</v>
      </c>
      <c r="L42" s="4">
        <v>56308.32</v>
      </c>
      <c r="M42" s="4">
        <v>3735.96</v>
      </c>
      <c r="N42" s="4">
        <v>359088.46</v>
      </c>
      <c r="O42" s="4">
        <v>516.34</v>
      </c>
      <c r="P42" s="4">
        <v>5921853.3200000003</v>
      </c>
    </row>
    <row r="43" spans="1:16" x14ac:dyDescent="0.25">
      <c r="A43" s="15" t="s">
        <v>87</v>
      </c>
      <c r="B43" s="15" t="s">
        <v>88</v>
      </c>
      <c r="C43" s="4">
        <v>27.92</v>
      </c>
      <c r="D43" s="4">
        <v>26.87</v>
      </c>
      <c r="E43" s="4">
        <v>14508.87</v>
      </c>
      <c r="F43" s="4">
        <v>39.71</v>
      </c>
      <c r="G43" s="4">
        <v>460.48</v>
      </c>
      <c r="H43" s="4">
        <v>570.37</v>
      </c>
      <c r="I43" s="4">
        <v>43.78</v>
      </c>
      <c r="J43" s="4">
        <v>437.04</v>
      </c>
      <c r="K43" s="4">
        <v>464.18</v>
      </c>
      <c r="L43" s="4">
        <v>146.05000000000001</v>
      </c>
      <c r="M43" s="4">
        <v>10.82</v>
      </c>
      <c r="N43" s="4">
        <v>135.12</v>
      </c>
      <c r="O43" s="4">
        <v>1.5</v>
      </c>
      <c r="P43" s="4">
        <v>16872.71</v>
      </c>
    </row>
    <row r="44" spans="1:16" x14ac:dyDescent="0.25">
      <c r="A44" s="15" t="s">
        <v>89</v>
      </c>
      <c r="B44" s="15" t="s">
        <v>90</v>
      </c>
      <c r="C44" s="4">
        <v>180133.83</v>
      </c>
      <c r="D44" s="4">
        <v>147301.60999999999</v>
      </c>
      <c r="E44" s="4">
        <v>11142148.26</v>
      </c>
      <c r="F44" s="4">
        <v>209392.51</v>
      </c>
      <c r="G44" s="4">
        <v>2630388.5499999998</v>
      </c>
      <c r="H44" s="4">
        <v>9742408.3100000005</v>
      </c>
      <c r="I44" s="4">
        <v>45235.7</v>
      </c>
      <c r="J44" s="4">
        <v>712125.01</v>
      </c>
      <c r="K44" s="4">
        <v>619605.1</v>
      </c>
      <c r="L44" s="4">
        <v>419970.42</v>
      </c>
      <c r="M44" s="4">
        <v>11180.51</v>
      </c>
      <c r="N44" s="4">
        <v>593084.03</v>
      </c>
      <c r="O44" s="4">
        <v>1545.23</v>
      </c>
      <c r="P44" s="4">
        <v>26454519.07</v>
      </c>
    </row>
    <row r="45" spans="1:16" x14ac:dyDescent="0.25">
      <c r="A45" s="15" t="s">
        <v>91</v>
      </c>
      <c r="B45" s="15" t="s">
        <v>92</v>
      </c>
      <c r="C45" s="4">
        <v>39714764.829999998</v>
      </c>
      <c r="D45" s="4">
        <v>48540.76</v>
      </c>
      <c r="E45" s="4">
        <v>79678189.400000006</v>
      </c>
      <c r="F45" s="4">
        <v>261668.29</v>
      </c>
      <c r="G45" s="4">
        <v>1183416.1100000001</v>
      </c>
      <c r="H45" s="4">
        <v>1709133.04</v>
      </c>
      <c r="I45" s="4">
        <v>8314.5400000000009</v>
      </c>
      <c r="J45" s="4">
        <v>539929.93000000005</v>
      </c>
      <c r="K45" s="4">
        <v>712534.77</v>
      </c>
      <c r="L45" s="4">
        <v>212629.94</v>
      </c>
      <c r="M45" s="4">
        <v>2010.99</v>
      </c>
      <c r="N45" s="4">
        <v>31675.9</v>
      </c>
      <c r="O45" s="4">
        <v>277.94</v>
      </c>
      <c r="P45" s="4">
        <v>124103086.44</v>
      </c>
    </row>
    <row r="46" spans="1:16" x14ac:dyDescent="0.25">
      <c r="A46" s="15" t="s">
        <v>93</v>
      </c>
      <c r="B46" s="15" t="s">
        <v>94</v>
      </c>
      <c r="C46" s="4">
        <v>965688.8</v>
      </c>
      <c r="D46" s="4">
        <v>2650.6</v>
      </c>
      <c r="E46" s="4">
        <v>44883706.210000001</v>
      </c>
      <c r="F46" s="4">
        <v>2151.6999999999998</v>
      </c>
      <c r="G46" s="4">
        <v>161775.62</v>
      </c>
      <c r="H46" s="4">
        <v>433170.75</v>
      </c>
      <c r="I46" s="4">
        <v>1684.65</v>
      </c>
      <c r="J46" s="4">
        <v>16815.53</v>
      </c>
      <c r="K46" s="4">
        <v>163256.62</v>
      </c>
      <c r="L46" s="4">
        <v>16403.650000000001</v>
      </c>
      <c r="M46" s="4">
        <v>416.38</v>
      </c>
      <c r="N46" s="4">
        <v>5348.71</v>
      </c>
      <c r="O46" s="4">
        <v>57.55</v>
      </c>
      <c r="P46" s="4">
        <v>46653126.770000003</v>
      </c>
    </row>
    <row r="47" spans="1:16" x14ac:dyDescent="0.25">
      <c r="A47" s="15" t="s">
        <v>95</v>
      </c>
      <c r="B47" s="15" t="s">
        <v>96</v>
      </c>
      <c r="C47" s="4">
        <v>23927180.699999999</v>
      </c>
      <c r="D47" s="4">
        <v>829.75</v>
      </c>
      <c r="E47" s="4">
        <v>34788228.590000004</v>
      </c>
      <c r="F47" s="4">
        <v>180743.64</v>
      </c>
      <c r="G47" s="4">
        <v>6850.9</v>
      </c>
      <c r="H47" s="4">
        <v>0</v>
      </c>
      <c r="I47" s="4">
        <v>0</v>
      </c>
      <c r="J47" s="4">
        <v>0</v>
      </c>
      <c r="K47" s="4">
        <v>0</v>
      </c>
      <c r="L47" s="4">
        <v>3550.35</v>
      </c>
      <c r="M47" s="4">
        <v>0</v>
      </c>
      <c r="N47" s="4">
        <v>0</v>
      </c>
      <c r="O47" s="4">
        <v>0</v>
      </c>
      <c r="P47" s="4">
        <v>58907383.93</v>
      </c>
    </row>
    <row r="48" spans="1:16" x14ac:dyDescent="0.25">
      <c r="A48" s="15" t="s">
        <v>97</v>
      </c>
      <c r="B48" s="15" t="s">
        <v>98</v>
      </c>
      <c r="C48" s="4">
        <v>9973405.7100000009</v>
      </c>
      <c r="D48" s="4">
        <v>829.75</v>
      </c>
      <c r="E48" s="4">
        <v>32436467.579999998</v>
      </c>
      <c r="F48" s="4">
        <v>180743.64</v>
      </c>
      <c r="G48" s="4">
        <v>6850.9</v>
      </c>
      <c r="H48" s="4">
        <v>0</v>
      </c>
      <c r="I48" s="4">
        <v>0</v>
      </c>
      <c r="J48" s="4">
        <v>0</v>
      </c>
      <c r="K48" s="4">
        <v>0</v>
      </c>
      <c r="L48" s="4">
        <v>3550.35</v>
      </c>
      <c r="M48" s="4">
        <v>0</v>
      </c>
      <c r="N48" s="4">
        <v>0</v>
      </c>
      <c r="O48" s="4">
        <v>0</v>
      </c>
      <c r="P48" s="4">
        <v>42601847.93</v>
      </c>
    </row>
    <row r="49" spans="1:16" x14ac:dyDescent="0.25">
      <c r="A49" s="15" t="s">
        <v>99</v>
      </c>
      <c r="B49" s="15" t="s">
        <v>100</v>
      </c>
      <c r="C49" s="4">
        <v>13953774.99</v>
      </c>
      <c r="D49" s="4">
        <v>0</v>
      </c>
      <c r="E49" s="4">
        <v>2351761.0099999998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16305536</v>
      </c>
    </row>
    <row r="50" spans="1:16" x14ac:dyDescent="0.25">
      <c r="A50" s="15" t="s">
        <v>101</v>
      </c>
      <c r="B50" s="15" t="s">
        <v>102</v>
      </c>
      <c r="C50" s="4">
        <v>14821895.33</v>
      </c>
      <c r="D50" s="4">
        <v>45060.41</v>
      </c>
      <c r="E50" s="4">
        <v>6254.6</v>
      </c>
      <c r="F50" s="4">
        <v>78772.95</v>
      </c>
      <c r="G50" s="4">
        <v>1014789.59</v>
      </c>
      <c r="H50" s="4">
        <v>1275962.29</v>
      </c>
      <c r="I50" s="4">
        <v>6629.89</v>
      </c>
      <c r="J50" s="4">
        <v>523114.4</v>
      </c>
      <c r="K50" s="4">
        <v>549278.15</v>
      </c>
      <c r="L50" s="4">
        <v>192675.94</v>
      </c>
      <c r="M50" s="4">
        <v>1594.61</v>
      </c>
      <c r="N50" s="4">
        <v>26327.19</v>
      </c>
      <c r="O50" s="4">
        <v>220.39</v>
      </c>
      <c r="P50" s="4">
        <v>18542575.739999998</v>
      </c>
    </row>
    <row r="51" spans="1:16" x14ac:dyDescent="0.25">
      <c r="A51" s="15" t="s">
        <v>103</v>
      </c>
      <c r="B51" s="15" t="s">
        <v>104</v>
      </c>
      <c r="C51" s="4">
        <v>5813588.2999999998</v>
      </c>
      <c r="D51" s="4">
        <v>16166.65</v>
      </c>
      <c r="E51" s="4">
        <v>6933819.6100000003</v>
      </c>
      <c r="F51" s="4">
        <v>3245863.14</v>
      </c>
      <c r="G51" s="4">
        <v>515053.22</v>
      </c>
      <c r="H51" s="4">
        <v>565021.93999999994</v>
      </c>
      <c r="I51" s="4">
        <v>3638.07</v>
      </c>
      <c r="J51" s="4">
        <v>49808.85</v>
      </c>
      <c r="K51" s="4">
        <v>709490.46</v>
      </c>
      <c r="L51" s="4">
        <v>61602.31</v>
      </c>
      <c r="M51" s="4">
        <v>899.19</v>
      </c>
      <c r="N51" s="4">
        <v>19809.96</v>
      </c>
      <c r="O51" s="4">
        <v>124.27</v>
      </c>
      <c r="P51" s="4">
        <v>17934885.969999999</v>
      </c>
    </row>
    <row r="52" spans="1:16" x14ac:dyDescent="0.25">
      <c r="A52" s="15" t="s">
        <v>105</v>
      </c>
      <c r="B52" s="15" t="s">
        <v>106</v>
      </c>
      <c r="C52" s="4">
        <v>4225556.26</v>
      </c>
      <c r="D52" s="4">
        <v>5283.93</v>
      </c>
      <c r="E52" s="4">
        <v>4309183.21</v>
      </c>
      <c r="F52" s="4">
        <v>1063115.23</v>
      </c>
      <c r="G52" s="4">
        <v>203224.44</v>
      </c>
      <c r="H52" s="4">
        <v>221696.32</v>
      </c>
      <c r="I52" s="4">
        <v>1586.1</v>
      </c>
      <c r="J52" s="4">
        <v>23757.41</v>
      </c>
      <c r="K52" s="4">
        <v>331916.57</v>
      </c>
      <c r="L52" s="4">
        <v>14788.22</v>
      </c>
      <c r="M52" s="4">
        <v>392.02</v>
      </c>
      <c r="N52" s="4">
        <v>7305.2</v>
      </c>
      <c r="O52" s="4">
        <v>54.18</v>
      </c>
      <c r="P52" s="4">
        <v>10407859.09</v>
      </c>
    </row>
    <row r="53" spans="1:16" x14ac:dyDescent="0.25">
      <c r="A53" s="15" t="s">
        <v>107</v>
      </c>
      <c r="B53" s="15" t="s">
        <v>108</v>
      </c>
      <c r="C53" s="4">
        <v>2392168.34</v>
      </c>
      <c r="D53" s="4">
        <v>1585.16</v>
      </c>
      <c r="E53" s="4">
        <v>1768955.26</v>
      </c>
      <c r="F53" s="4">
        <v>80652.42</v>
      </c>
      <c r="G53" s="4">
        <v>60967.4</v>
      </c>
      <c r="H53" s="4">
        <v>66508.899999999994</v>
      </c>
      <c r="I53" s="4">
        <v>475.83</v>
      </c>
      <c r="J53" s="4">
        <v>7127.22</v>
      </c>
      <c r="K53" s="4">
        <v>99575.05</v>
      </c>
      <c r="L53" s="4">
        <v>4436.5200000000004</v>
      </c>
      <c r="M53" s="4">
        <v>117.61</v>
      </c>
      <c r="N53" s="4">
        <v>2191.54</v>
      </c>
      <c r="O53" s="4">
        <v>16.25</v>
      </c>
      <c r="P53" s="4">
        <v>4484777.5</v>
      </c>
    </row>
    <row r="54" spans="1:16" x14ac:dyDescent="0.25">
      <c r="A54" s="15" t="s">
        <v>109</v>
      </c>
      <c r="B54" s="15" t="s">
        <v>110</v>
      </c>
      <c r="C54" s="4">
        <v>1830708.38</v>
      </c>
      <c r="D54" s="4">
        <v>1056.77</v>
      </c>
      <c r="E54" s="4">
        <v>1685870.74</v>
      </c>
      <c r="F54" s="4">
        <v>848042.16</v>
      </c>
      <c r="G54" s="4">
        <v>40644.699999999997</v>
      </c>
      <c r="H54" s="4">
        <v>44339.25</v>
      </c>
      <c r="I54" s="4">
        <v>317.22000000000003</v>
      </c>
      <c r="J54" s="4">
        <v>4751.5</v>
      </c>
      <c r="K54" s="4">
        <v>66383.27</v>
      </c>
      <c r="L54" s="4">
        <v>2957.57</v>
      </c>
      <c r="M54" s="4">
        <v>78.400000000000006</v>
      </c>
      <c r="N54" s="4">
        <v>1461.06</v>
      </c>
      <c r="O54" s="4">
        <v>10.84</v>
      </c>
      <c r="P54" s="4">
        <v>4526621.8600000003</v>
      </c>
    </row>
    <row r="55" spans="1:16" x14ac:dyDescent="0.25">
      <c r="A55" s="15" t="s">
        <v>111</v>
      </c>
      <c r="B55" s="15" t="s">
        <v>112</v>
      </c>
      <c r="C55" s="4">
        <v>2679.54</v>
      </c>
      <c r="D55" s="4">
        <v>2642</v>
      </c>
      <c r="E55" s="4">
        <v>854357.21</v>
      </c>
      <c r="F55" s="4">
        <v>134420.65</v>
      </c>
      <c r="G55" s="4">
        <v>101612.34</v>
      </c>
      <c r="H55" s="4">
        <v>110848.17</v>
      </c>
      <c r="I55" s="4">
        <v>793.05</v>
      </c>
      <c r="J55" s="4">
        <v>11878.69</v>
      </c>
      <c r="K55" s="4">
        <v>165958.25</v>
      </c>
      <c r="L55" s="4">
        <v>7394.13</v>
      </c>
      <c r="M55" s="4">
        <v>196.01</v>
      </c>
      <c r="N55" s="4">
        <v>3652.6</v>
      </c>
      <c r="O55" s="4">
        <v>27.09</v>
      </c>
      <c r="P55" s="4">
        <v>1396459.73</v>
      </c>
    </row>
    <row r="56" spans="1:16" x14ac:dyDescent="0.25">
      <c r="A56" s="15" t="s">
        <v>113</v>
      </c>
      <c r="B56" s="15" t="s">
        <v>114</v>
      </c>
      <c r="C56" s="4">
        <v>1588032.04</v>
      </c>
      <c r="D56" s="4">
        <v>10882.72</v>
      </c>
      <c r="E56" s="4">
        <v>2624636.4</v>
      </c>
      <c r="F56" s="4">
        <v>2182747.91</v>
      </c>
      <c r="G56" s="4">
        <v>311828.78000000003</v>
      </c>
      <c r="H56" s="4">
        <v>343325.62</v>
      </c>
      <c r="I56" s="4">
        <v>2051.9699999999998</v>
      </c>
      <c r="J56" s="4">
        <v>26051.439999999999</v>
      </c>
      <c r="K56" s="4">
        <v>377573.89</v>
      </c>
      <c r="L56" s="4">
        <v>46814.09</v>
      </c>
      <c r="M56" s="4">
        <v>507.17</v>
      </c>
      <c r="N56" s="4">
        <v>12504.76</v>
      </c>
      <c r="O56" s="4">
        <v>70.09</v>
      </c>
      <c r="P56" s="4">
        <v>7527026.8799999999</v>
      </c>
    </row>
    <row r="57" spans="1:16" x14ac:dyDescent="0.25">
      <c r="A57" s="15" t="s">
        <v>115</v>
      </c>
      <c r="B57" s="15" t="s">
        <v>116</v>
      </c>
      <c r="C57" s="4">
        <v>9005302.9299999997</v>
      </c>
      <c r="D57" s="4">
        <v>549002.93999999994</v>
      </c>
      <c r="E57" s="4">
        <v>42818316.509999998</v>
      </c>
      <c r="F57" s="4">
        <v>9005886.8800000008</v>
      </c>
      <c r="G57" s="4">
        <v>9542143.2100000009</v>
      </c>
      <c r="H57" s="4">
        <v>38569710.439999998</v>
      </c>
      <c r="I57" s="4">
        <v>148705.19</v>
      </c>
      <c r="J57" s="4">
        <v>4693212.58</v>
      </c>
      <c r="K57" s="4">
        <v>3418819.15</v>
      </c>
      <c r="L57" s="4">
        <v>2669214.3199999998</v>
      </c>
      <c r="M57" s="4">
        <v>34989.730000000003</v>
      </c>
      <c r="N57" s="4">
        <v>1496591.66</v>
      </c>
      <c r="O57" s="4">
        <v>4835.82</v>
      </c>
      <c r="P57" s="4">
        <v>121956731.36</v>
      </c>
    </row>
    <row r="58" spans="1:16" x14ac:dyDescent="0.25">
      <c r="A58" s="15" t="s">
        <v>117</v>
      </c>
      <c r="B58" s="15" t="s">
        <v>118</v>
      </c>
      <c r="C58" s="4">
        <v>7821894.9199999999</v>
      </c>
      <c r="D58" s="4">
        <v>358270.05</v>
      </c>
      <c r="E58" s="4">
        <v>2061408.16</v>
      </c>
      <c r="F58" s="4">
        <v>5383912.2300000004</v>
      </c>
      <c r="G58" s="4">
        <v>5953820.0099999998</v>
      </c>
      <c r="H58" s="4">
        <v>25245669.350000001</v>
      </c>
      <c r="I58" s="4">
        <v>95549.07</v>
      </c>
      <c r="J58" s="4">
        <v>3067199.62</v>
      </c>
      <c r="K58" s="4">
        <v>1847813.43</v>
      </c>
      <c r="L58" s="4">
        <v>1884047.32</v>
      </c>
      <c r="M58" s="4">
        <v>21851.61</v>
      </c>
      <c r="N58" s="4">
        <v>522026.23999999999</v>
      </c>
      <c r="O58" s="4">
        <v>3020.04</v>
      </c>
      <c r="P58" s="4">
        <v>54266482.049999997</v>
      </c>
    </row>
    <row r="59" spans="1:16" x14ac:dyDescent="0.25">
      <c r="A59" s="15" t="s">
        <v>119</v>
      </c>
      <c r="B59" s="15" t="s">
        <v>120</v>
      </c>
      <c r="C59" s="4">
        <v>1027086.6</v>
      </c>
      <c r="D59" s="4">
        <v>35947.31</v>
      </c>
      <c r="E59" s="4">
        <v>5845.76</v>
      </c>
      <c r="F59" s="4">
        <v>2779294.08</v>
      </c>
      <c r="G59" s="4">
        <v>842549.09</v>
      </c>
      <c r="H59" s="4">
        <v>1741564.95</v>
      </c>
      <c r="I59" s="4">
        <v>6315.29</v>
      </c>
      <c r="J59" s="4">
        <v>160474.16</v>
      </c>
      <c r="K59" s="4">
        <v>149330.67000000001</v>
      </c>
      <c r="L59" s="4">
        <v>130256.77</v>
      </c>
      <c r="M59" s="4">
        <v>1393.3</v>
      </c>
      <c r="N59" s="4">
        <v>23610.75</v>
      </c>
      <c r="O59" s="4">
        <v>192.56</v>
      </c>
      <c r="P59" s="4">
        <v>6903861.29</v>
      </c>
    </row>
    <row r="60" spans="1:16" x14ac:dyDescent="0.25">
      <c r="A60" s="15" t="s">
        <v>121</v>
      </c>
      <c r="B60" s="15" t="s">
        <v>122</v>
      </c>
      <c r="C60" s="4">
        <v>191417.92</v>
      </c>
      <c r="D60" s="4">
        <v>59693.88</v>
      </c>
      <c r="E60" s="4">
        <v>11720.05</v>
      </c>
      <c r="F60" s="4">
        <v>1198274.04</v>
      </c>
      <c r="G60" s="4">
        <v>985705.65</v>
      </c>
      <c r="H60" s="4">
        <v>3822375.06</v>
      </c>
      <c r="I60" s="4">
        <v>13311.87</v>
      </c>
      <c r="J60" s="4">
        <v>293593.84999999998</v>
      </c>
      <c r="K60" s="4">
        <v>232276.84</v>
      </c>
      <c r="L60" s="4">
        <v>400501.3</v>
      </c>
      <c r="M60" s="4">
        <v>2953.34</v>
      </c>
      <c r="N60" s="4">
        <v>53702.239999999998</v>
      </c>
      <c r="O60" s="4">
        <v>408.17</v>
      </c>
      <c r="P60" s="4">
        <v>7265934.21</v>
      </c>
    </row>
    <row r="61" spans="1:16" x14ac:dyDescent="0.25">
      <c r="A61" s="15" t="s">
        <v>123</v>
      </c>
      <c r="B61" s="15" t="s">
        <v>124</v>
      </c>
      <c r="C61" s="4">
        <v>6603390.4000000004</v>
      </c>
      <c r="D61" s="4">
        <v>262628.86</v>
      </c>
      <c r="E61" s="4">
        <v>2043842.35</v>
      </c>
      <c r="F61" s="4">
        <v>1406344.11</v>
      </c>
      <c r="G61" s="4">
        <v>4125565.27</v>
      </c>
      <c r="H61" s="4">
        <v>19681729.34</v>
      </c>
      <c r="I61" s="4">
        <v>75921.91</v>
      </c>
      <c r="J61" s="4">
        <v>2613131.61</v>
      </c>
      <c r="K61" s="4">
        <v>1466205.92</v>
      </c>
      <c r="L61" s="4">
        <v>1353289.25</v>
      </c>
      <c r="M61" s="4">
        <v>17504.97</v>
      </c>
      <c r="N61" s="4">
        <v>444713.25</v>
      </c>
      <c r="O61" s="4">
        <v>2419.31</v>
      </c>
      <c r="P61" s="4">
        <v>40096686.549999997</v>
      </c>
    </row>
    <row r="62" spans="1:16" x14ac:dyDescent="0.25">
      <c r="A62" s="15" t="s">
        <v>125</v>
      </c>
      <c r="B62" s="15" t="s">
        <v>126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</row>
    <row r="63" spans="1:16" x14ac:dyDescent="0.25">
      <c r="A63" s="15" t="s">
        <v>127</v>
      </c>
      <c r="B63" s="15" t="s">
        <v>128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</row>
    <row r="64" spans="1:16" x14ac:dyDescent="0.25">
      <c r="A64" s="15" t="s">
        <v>129</v>
      </c>
      <c r="B64" s="15" t="s">
        <v>130</v>
      </c>
      <c r="C64" s="4">
        <v>1183408.01</v>
      </c>
      <c r="D64" s="4">
        <v>190732.89</v>
      </c>
      <c r="E64" s="4">
        <v>38473663.740000002</v>
      </c>
      <c r="F64" s="4">
        <v>3621974.65</v>
      </c>
      <c r="G64" s="4">
        <v>3533605.76</v>
      </c>
      <c r="H64" s="4">
        <v>13324041.09</v>
      </c>
      <c r="I64" s="4">
        <v>53156.12</v>
      </c>
      <c r="J64" s="4">
        <v>1626012.96</v>
      </c>
      <c r="K64" s="4">
        <v>1571005.72</v>
      </c>
      <c r="L64" s="4">
        <v>785024.53</v>
      </c>
      <c r="M64" s="4">
        <v>13138.12</v>
      </c>
      <c r="N64" s="4">
        <v>974565.42</v>
      </c>
      <c r="O64" s="4">
        <v>1815.78</v>
      </c>
      <c r="P64" s="4">
        <v>65352144.789999999</v>
      </c>
    </row>
    <row r="65" spans="1:16" x14ac:dyDescent="0.25">
      <c r="A65" s="15" t="s">
        <v>131</v>
      </c>
      <c r="B65" s="15" t="s">
        <v>132</v>
      </c>
      <c r="C65" s="4">
        <v>0.33</v>
      </c>
      <c r="D65" s="4">
        <v>0.09</v>
      </c>
      <c r="E65" s="4">
        <v>6027051.8700000001</v>
      </c>
      <c r="F65" s="4">
        <v>51.38</v>
      </c>
      <c r="G65" s="4">
        <v>1.98</v>
      </c>
      <c r="H65" s="4">
        <v>0.18</v>
      </c>
      <c r="I65" s="4">
        <v>0.01</v>
      </c>
      <c r="J65" s="4">
        <v>0.14000000000000001</v>
      </c>
      <c r="K65" s="4">
        <v>4.6900000000000004</v>
      </c>
      <c r="L65" s="4">
        <v>0.23</v>
      </c>
      <c r="M65" s="4">
        <v>0</v>
      </c>
      <c r="N65" s="4">
        <v>7.93</v>
      </c>
      <c r="O65" s="4">
        <v>0</v>
      </c>
      <c r="P65" s="4">
        <v>6027118.8300000001</v>
      </c>
    </row>
    <row r="66" spans="1:16" x14ac:dyDescent="0.25">
      <c r="A66" s="15" t="s">
        <v>133</v>
      </c>
      <c r="B66" s="15" t="s">
        <v>134</v>
      </c>
      <c r="C66" s="4">
        <v>1313.05</v>
      </c>
      <c r="D66" s="4">
        <v>1889.22</v>
      </c>
      <c r="E66" s="4">
        <v>14992400.779999999</v>
      </c>
      <c r="F66" s="4">
        <v>232325.79</v>
      </c>
      <c r="G66" s="4">
        <v>277112.48</v>
      </c>
      <c r="H66" s="4">
        <v>3219.84</v>
      </c>
      <c r="I66" s="4">
        <v>247.17</v>
      </c>
      <c r="J66" s="4">
        <v>2467.14</v>
      </c>
      <c r="K66" s="4">
        <v>84286.74</v>
      </c>
      <c r="L66" s="4">
        <v>13089.48</v>
      </c>
      <c r="M66" s="4">
        <v>61.09</v>
      </c>
      <c r="N66" s="4">
        <v>36597.120000000003</v>
      </c>
      <c r="O66" s="4">
        <v>8.44</v>
      </c>
      <c r="P66" s="4">
        <v>15645018.34</v>
      </c>
    </row>
    <row r="67" spans="1:16" x14ac:dyDescent="0.25">
      <c r="A67" s="15" t="s">
        <v>135</v>
      </c>
      <c r="B67" s="15" t="s">
        <v>136</v>
      </c>
      <c r="C67" s="4">
        <v>1182094.6299999999</v>
      </c>
      <c r="D67" s="4">
        <v>188843.58</v>
      </c>
      <c r="E67" s="4">
        <v>17454211.09</v>
      </c>
      <c r="F67" s="4">
        <v>3389597.48</v>
      </c>
      <c r="G67" s="4">
        <v>3256491.3</v>
      </c>
      <c r="H67" s="4">
        <v>13320821.07</v>
      </c>
      <c r="I67" s="4">
        <v>52908.94</v>
      </c>
      <c r="J67" s="4">
        <v>1623545.68</v>
      </c>
      <c r="K67" s="4">
        <v>1486714.29</v>
      </c>
      <c r="L67" s="4">
        <v>771934.82</v>
      </c>
      <c r="M67" s="4">
        <v>13077.03</v>
      </c>
      <c r="N67" s="4">
        <v>937960.37</v>
      </c>
      <c r="O67" s="4">
        <v>1807.34</v>
      </c>
      <c r="P67" s="4">
        <v>43680007.619999997</v>
      </c>
    </row>
    <row r="68" spans="1:16" x14ac:dyDescent="0.25">
      <c r="A68" s="15" t="s">
        <v>137</v>
      </c>
      <c r="B68" s="15" t="s">
        <v>138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</row>
    <row r="69" spans="1:16" x14ac:dyDescent="0.25">
      <c r="A69" s="15" t="s">
        <v>139</v>
      </c>
      <c r="B69" s="15" t="s">
        <v>140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</row>
    <row r="70" spans="1:16" x14ac:dyDescent="0.25">
      <c r="A70" s="15" t="s">
        <v>141</v>
      </c>
      <c r="B70" s="15" t="s">
        <v>142</v>
      </c>
      <c r="C70" s="4">
        <v>0</v>
      </c>
      <c r="D70" s="4">
        <v>0</v>
      </c>
      <c r="E70" s="4">
        <v>2283244.61</v>
      </c>
      <c r="F70" s="4">
        <v>0</v>
      </c>
      <c r="G70" s="4">
        <v>54717.440000000002</v>
      </c>
      <c r="H70" s="4">
        <v>0</v>
      </c>
      <c r="I70" s="4">
        <v>0</v>
      </c>
      <c r="J70" s="4">
        <v>0</v>
      </c>
      <c r="K70" s="4">
        <v>0</v>
      </c>
      <c r="L70" s="4">
        <v>142.47</v>
      </c>
      <c r="M70" s="4">
        <v>0</v>
      </c>
      <c r="N70" s="4">
        <v>0</v>
      </c>
      <c r="O70" s="4">
        <v>0</v>
      </c>
      <c r="P70" s="4">
        <v>2338104.52</v>
      </c>
    </row>
    <row r="71" spans="1:16" x14ac:dyDescent="0.25">
      <c r="A71" s="15" t="s">
        <v>143</v>
      </c>
      <c r="B71" s="15" t="s">
        <v>144</v>
      </c>
      <c r="C71" s="4">
        <v>507222.47</v>
      </c>
      <c r="D71" s="4">
        <v>196526.34</v>
      </c>
      <c r="E71" s="4">
        <v>3963921.39</v>
      </c>
      <c r="F71" s="4">
        <v>937252.17</v>
      </c>
      <c r="G71" s="4">
        <v>1601970.91</v>
      </c>
      <c r="H71" s="4">
        <v>9834343.1600000001</v>
      </c>
      <c r="I71" s="4">
        <v>35213.42</v>
      </c>
      <c r="J71" s="4">
        <v>580903.71</v>
      </c>
      <c r="K71" s="4">
        <v>1160656.5900000001</v>
      </c>
      <c r="L71" s="4">
        <v>474522.41</v>
      </c>
      <c r="M71" s="4">
        <v>8703.39</v>
      </c>
      <c r="N71" s="4">
        <v>249968.38</v>
      </c>
      <c r="O71" s="4">
        <v>1202.8699999999999</v>
      </c>
      <c r="P71" s="4">
        <v>19552407.210000001</v>
      </c>
    </row>
    <row r="72" spans="1:16" x14ac:dyDescent="0.25">
      <c r="A72" s="15" t="s">
        <v>145</v>
      </c>
      <c r="B72" s="15" t="s">
        <v>146</v>
      </c>
      <c r="C72" s="4">
        <v>207207.6</v>
      </c>
      <c r="D72" s="4">
        <v>95135.41</v>
      </c>
      <c r="E72" s="4">
        <v>1057463.49</v>
      </c>
      <c r="F72" s="4">
        <v>177449.08</v>
      </c>
      <c r="G72" s="4">
        <v>637489.36</v>
      </c>
      <c r="H72" s="4">
        <v>4932769.91</v>
      </c>
      <c r="I72" s="4">
        <v>15785.2</v>
      </c>
      <c r="J72" s="4">
        <v>221345.38</v>
      </c>
      <c r="K72" s="4">
        <v>591965.97</v>
      </c>
      <c r="L72" s="4">
        <v>167876.65</v>
      </c>
      <c r="M72" s="4">
        <v>3901.49</v>
      </c>
      <c r="N72" s="4">
        <v>86049.78</v>
      </c>
      <c r="O72" s="4">
        <v>539.22</v>
      </c>
      <c r="P72" s="4">
        <v>8194978.54</v>
      </c>
    </row>
    <row r="73" spans="1:16" x14ac:dyDescent="0.25">
      <c r="A73" s="15" t="s">
        <v>147</v>
      </c>
      <c r="B73" s="15" t="s">
        <v>148</v>
      </c>
      <c r="C73" s="4">
        <v>194830.68</v>
      </c>
      <c r="D73" s="4">
        <v>86819.839999999997</v>
      </c>
      <c r="E73" s="4">
        <v>1055964.8799999999</v>
      </c>
      <c r="F73" s="4">
        <v>175329.04</v>
      </c>
      <c r="G73" s="4">
        <v>592306.73</v>
      </c>
      <c r="H73" s="4">
        <v>4413174.97</v>
      </c>
      <c r="I73" s="4">
        <v>14245.77</v>
      </c>
      <c r="J73" s="4">
        <v>205979.43</v>
      </c>
      <c r="K73" s="4">
        <v>566548.55000000005</v>
      </c>
      <c r="L73" s="4">
        <v>155114.96</v>
      </c>
      <c r="M73" s="4">
        <v>3521</v>
      </c>
      <c r="N73" s="4">
        <v>78165.570000000007</v>
      </c>
      <c r="O73" s="4">
        <v>486.63</v>
      </c>
      <c r="P73" s="4">
        <v>7542488.0499999998</v>
      </c>
    </row>
    <row r="74" spans="1:16" x14ac:dyDescent="0.25">
      <c r="A74" s="15" t="s">
        <v>149</v>
      </c>
      <c r="B74" s="15" t="s">
        <v>150</v>
      </c>
      <c r="C74" s="4">
        <v>12376.92</v>
      </c>
      <c r="D74" s="4">
        <v>8315.57</v>
      </c>
      <c r="E74" s="4">
        <v>1498.61</v>
      </c>
      <c r="F74" s="4">
        <v>2120.04</v>
      </c>
      <c r="G74" s="4">
        <v>45182.63</v>
      </c>
      <c r="H74" s="4">
        <v>519594.94</v>
      </c>
      <c r="I74" s="4">
        <v>1539.43</v>
      </c>
      <c r="J74" s="4">
        <v>15365.95</v>
      </c>
      <c r="K74" s="4">
        <v>25417.42</v>
      </c>
      <c r="L74" s="4">
        <v>12761.69</v>
      </c>
      <c r="M74" s="4">
        <v>380.49</v>
      </c>
      <c r="N74" s="4">
        <v>7884.21</v>
      </c>
      <c r="O74" s="4">
        <v>52.59</v>
      </c>
      <c r="P74" s="4">
        <v>652490.49</v>
      </c>
    </row>
    <row r="75" spans="1:16" x14ac:dyDescent="0.25">
      <c r="A75" s="15" t="s">
        <v>151</v>
      </c>
      <c r="B75" s="15" t="s">
        <v>152</v>
      </c>
      <c r="C75" s="4">
        <v>13267.36</v>
      </c>
      <c r="D75" s="4">
        <v>40785.699999999997</v>
      </c>
      <c r="E75" s="4">
        <v>647484.79</v>
      </c>
      <c r="F75" s="4">
        <v>21830.66</v>
      </c>
      <c r="G75" s="4">
        <v>327184</v>
      </c>
      <c r="H75" s="4">
        <v>1119534.69</v>
      </c>
      <c r="I75" s="4">
        <v>5593.4</v>
      </c>
      <c r="J75" s="4">
        <v>84390.62</v>
      </c>
      <c r="K75" s="4">
        <v>176360.72</v>
      </c>
      <c r="L75" s="4">
        <v>118469.03</v>
      </c>
      <c r="M75" s="4">
        <v>1382.47</v>
      </c>
      <c r="N75" s="4">
        <v>69269.55</v>
      </c>
      <c r="O75" s="4">
        <v>191.07</v>
      </c>
      <c r="P75" s="4">
        <v>2625744.06</v>
      </c>
    </row>
    <row r="76" spans="1:16" x14ac:dyDescent="0.25">
      <c r="A76" s="15" t="s">
        <v>153</v>
      </c>
      <c r="B76" s="15" t="s">
        <v>154</v>
      </c>
      <c r="C76" s="4">
        <v>23232.03</v>
      </c>
      <c r="D76" s="4">
        <v>33244.910000000003</v>
      </c>
      <c r="E76" s="4">
        <v>458709.92</v>
      </c>
      <c r="F76" s="4">
        <v>81712.350000000006</v>
      </c>
      <c r="G76" s="4">
        <v>395328.24</v>
      </c>
      <c r="H76" s="4">
        <v>2018619.57</v>
      </c>
      <c r="I76" s="4">
        <v>7799.92</v>
      </c>
      <c r="J76" s="4">
        <v>125800.18</v>
      </c>
      <c r="K76" s="4">
        <v>233832.73</v>
      </c>
      <c r="L76" s="4">
        <v>126934.73</v>
      </c>
      <c r="M76" s="4">
        <v>1927.84</v>
      </c>
      <c r="N76" s="4">
        <v>58428.160000000003</v>
      </c>
      <c r="O76" s="4">
        <v>266.44</v>
      </c>
      <c r="P76" s="4">
        <v>3565837.02</v>
      </c>
    </row>
    <row r="77" spans="1:16" x14ac:dyDescent="0.25">
      <c r="A77" s="15" t="s">
        <v>155</v>
      </c>
      <c r="B77" s="15" t="s">
        <v>156</v>
      </c>
      <c r="C77" s="4">
        <v>217470.88</v>
      </c>
      <c r="D77" s="4">
        <v>10955.36</v>
      </c>
      <c r="E77" s="4">
        <v>95001.03</v>
      </c>
      <c r="F77" s="4">
        <v>623354.23</v>
      </c>
      <c r="G77" s="4">
        <v>123565.88</v>
      </c>
      <c r="H77" s="4">
        <v>808878.46</v>
      </c>
      <c r="I77" s="4">
        <v>2850.59</v>
      </c>
      <c r="J77" s="4">
        <v>84113.44</v>
      </c>
      <c r="K77" s="4">
        <v>47938.239999999998</v>
      </c>
      <c r="L77" s="4">
        <v>30715.94</v>
      </c>
      <c r="M77" s="4">
        <v>704.55</v>
      </c>
      <c r="N77" s="4">
        <v>18029.53</v>
      </c>
      <c r="O77" s="4">
        <v>97.37</v>
      </c>
      <c r="P77" s="4">
        <v>2063675.5</v>
      </c>
    </row>
    <row r="78" spans="1:16" x14ac:dyDescent="0.25">
      <c r="A78" s="15" t="s">
        <v>157</v>
      </c>
      <c r="B78" s="15" t="s">
        <v>158</v>
      </c>
      <c r="C78" s="4">
        <v>36010.410000000003</v>
      </c>
      <c r="D78" s="4">
        <v>16046.81</v>
      </c>
      <c r="E78" s="4">
        <v>1549493.82</v>
      </c>
      <c r="F78" s="4">
        <v>32405.86</v>
      </c>
      <c r="G78" s="4">
        <v>109475.2</v>
      </c>
      <c r="H78" s="4">
        <v>815681.05</v>
      </c>
      <c r="I78" s="4">
        <v>2633.03</v>
      </c>
      <c r="J78" s="4">
        <v>38070.94</v>
      </c>
      <c r="K78" s="4">
        <v>104714.45</v>
      </c>
      <c r="L78" s="4">
        <v>28669.759999999998</v>
      </c>
      <c r="M78" s="4">
        <v>650.78</v>
      </c>
      <c r="N78" s="4">
        <v>14447.25</v>
      </c>
      <c r="O78" s="4">
        <v>89.94</v>
      </c>
      <c r="P78" s="4">
        <v>2748389.3</v>
      </c>
    </row>
    <row r="79" spans="1:16" x14ac:dyDescent="0.25">
      <c r="A79" s="15" t="s">
        <v>159</v>
      </c>
      <c r="B79" s="15" t="s">
        <v>160</v>
      </c>
      <c r="C79" s="4">
        <v>10034.19</v>
      </c>
      <c r="D79" s="4">
        <v>358.15</v>
      </c>
      <c r="E79" s="4">
        <v>155768.34</v>
      </c>
      <c r="F79" s="4">
        <v>499.99</v>
      </c>
      <c r="G79" s="4">
        <v>8928.23</v>
      </c>
      <c r="H79" s="4">
        <v>138859.48000000001</v>
      </c>
      <c r="I79" s="4">
        <v>551.28</v>
      </c>
      <c r="J79" s="4">
        <v>27183.15</v>
      </c>
      <c r="K79" s="4">
        <v>5844.48</v>
      </c>
      <c r="L79" s="4">
        <v>1856.3</v>
      </c>
      <c r="M79" s="4">
        <v>136.26</v>
      </c>
      <c r="N79" s="4">
        <v>3744.11</v>
      </c>
      <c r="O79" s="4">
        <v>18.829999999999998</v>
      </c>
      <c r="P79" s="4">
        <v>353782.79</v>
      </c>
    </row>
    <row r="80" spans="1:16" x14ac:dyDescent="0.25">
      <c r="A80" s="15" t="s">
        <v>161</v>
      </c>
      <c r="B80" s="15" t="s">
        <v>162</v>
      </c>
      <c r="C80" s="4">
        <v>29666.07</v>
      </c>
      <c r="D80" s="4">
        <v>46948.72</v>
      </c>
      <c r="E80" s="4">
        <v>8040340.2300000004</v>
      </c>
      <c r="F80" s="4">
        <v>36690.75</v>
      </c>
      <c r="G80" s="4">
        <v>358844.42</v>
      </c>
      <c r="H80" s="4">
        <v>1377221.32</v>
      </c>
      <c r="I80" s="4">
        <v>4874.16</v>
      </c>
      <c r="J80" s="4">
        <v>250828.99</v>
      </c>
      <c r="K80" s="4">
        <v>102930.51</v>
      </c>
      <c r="L80" s="4">
        <v>330160.81</v>
      </c>
      <c r="M80" s="4">
        <v>1204.7</v>
      </c>
      <c r="N80" s="4">
        <v>38994.06</v>
      </c>
      <c r="O80" s="4">
        <v>166.5</v>
      </c>
      <c r="P80" s="4">
        <v>10618871.24</v>
      </c>
    </row>
    <row r="81" spans="1:16" x14ac:dyDescent="0.25">
      <c r="A81" s="15" t="s">
        <v>163</v>
      </c>
      <c r="B81" s="15" t="s">
        <v>164</v>
      </c>
      <c r="C81" s="4">
        <v>4386.29</v>
      </c>
      <c r="D81" s="4">
        <v>46037.17</v>
      </c>
      <c r="E81" s="4">
        <v>310607.25</v>
      </c>
      <c r="F81" s="4">
        <v>33733.75</v>
      </c>
      <c r="G81" s="4">
        <v>316416.26</v>
      </c>
      <c r="H81" s="4">
        <v>1327880.18</v>
      </c>
      <c r="I81" s="4">
        <v>4642.33</v>
      </c>
      <c r="J81" s="4">
        <v>247743.01</v>
      </c>
      <c r="K81" s="4">
        <v>70970.070000000007</v>
      </c>
      <c r="L81" s="4">
        <v>328598.89</v>
      </c>
      <c r="M81" s="4">
        <v>1147.4000000000001</v>
      </c>
      <c r="N81" s="4">
        <v>33224.44</v>
      </c>
      <c r="O81" s="4">
        <v>158.58000000000001</v>
      </c>
      <c r="P81" s="4">
        <v>2725545.62</v>
      </c>
    </row>
    <row r="82" spans="1:16" x14ac:dyDescent="0.25">
      <c r="A82" s="15" t="s">
        <v>165</v>
      </c>
      <c r="B82" s="15" t="s">
        <v>166</v>
      </c>
      <c r="C82" s="4">
        <v>4209</v>
      </c>
      <c r="D82" s="4">
        <v>514.41999999999996</v>
      </c>
      <c r="E82" s="4">
        <v>6101542.04</v>
      </c>
      <c r="F82" s="4">
        <v>2829.87</v>
      </c>
      <c r="G82" s="4">
        <v>6269.55</v>
      </c>
      <c r="H82" s="4">
        <v>45747.8</v>
      </c>
      <c r="I82" s="4">
        <v>218.32</v>
      </c>
      <c r="J82" s="4">
        <v>2891.4</v>
      </c>
      <c r="K82" s="4">
        <v>30832.21</v>
      </c>
      <c r="L82" s="4">
        <v>1465.18</v>
      </c>
      <c r="M82" s="4">
        <v>53.96</v>
      </c>
      <c r="N82" s="4">
        <v>1075.02</v>
      </c>
      <c r="O82" s="4">
        <v>7.46</v>
      </c>
      <c r="P82" s="4">
        <v>6197656.2300000004</v>
      </c>
    </row>
    <row r="83" spans="1:16" x14ac:dyDescent="0.25">
      <c r="A83" s="15" t="s">
        <v>167</v>
      </c>
      <c r="B83" s="15" t="s">
        <v>168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</row>
    <row r="84" spans="1:16" x14ac:dyDescent="0.25">
      <c r="A84" s="15" t="s">
        <v>169</v>
      </c>
      <c r="B84" s="15" t="s">
        <v>170</v>
      </c>
      <c r="C84" s="4">
        <v>21070.78</v>
      </c>
      <c r="D84" s="4">
        <v>397.13</v>
      </c>
      <c r="E84" s="4">
        <v>79526.350000000006</v>
      </c>
      <c r="F84" s="4">
        <v>127.13</v>
      </c>
      <c r="G84" s="4">
        <v>36158.61</v>
      </c>
      <c r="H84" s="4">
        <v>3593.34</v>
      </c>
      <c r="I84" s="4">
        <v>13.51</v>
      </c>
      <c r="J84" s="4">
        <v>194.58</v>
      </c>
      <c r="K84" s="4">
        <v>1128.23</v>
      </c>
      <c r="L84" s="4">
        <v>96.74</v>
      </c>
      <c r="M84" s="4">
        <v>3.34</v>
      </c>
      <c r="N84" s="4">
        <v>71.69</v>
      </c>
      <c r="O84" s="4">
        <v>0.46</v>
      </c>
      <c r="P84" s="4">
        <v>142381.89000000001</v>
      </c>
    </row>
    <row r="85" spans="1:16" x14ac:dyDescent="0.25">
      <c r="A85" s="15" t="s">
        <v>171</v>
      </c>
      <c r="B85" s="15" t="s">
        <v>172</v>
      </c>
      <c r="C85" s="4">
        <v>0</v>
      </c>
      <c r="D85" s="4">
        <v>0</v>
      </c>
      <c r="E85" s="4">
        <v>1548664.59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4622.91</v>
      </c>
      <c r="O85" s="4">
        <v>0</v>
      </c>
      <c r="P85" s="4">
        <v>1553287.5</v>
      </c>
    </row>
    <row r="86" spans="1:16" x14ac:dyDescent="0.25">
      <c r="A86" s="15" t="s">
        <v>173</v>
      </c>
      <c r="B86" s="15" t="s">
        <v>174</v>
      </c>
      <c r="C86" s="4">
        <v>502411.87</v>
      </c>
      <c r="D86" s="4">
        <v>125809.17</v>
      </c>
      <c r="E86" s="4">
        <v>43024896.670000002</v>
      </c>
      <c r="F86" s="4">
        <v>392728.3</v>
      </c>
      <c r="G86" s="4">
        <v>2284619.9</v>
      </c>
      <c r="H86" s="4">
        <v>4210927.57</v>
      </c>
      <c r="I86" s="4">
        <v>18752.59</v>
      </c>
      <c r="J86" s="4">
        <v>2128723.96</v>
      </c>
      <c r="K86" s="4">
        <v>372073.7</v>
      </c>
      <c r="L86" s="4">
        <v>263906.98</v>
      </c>
      <c r="M86" s="4">
        <v>4634.91</v>
      </c>
      <c r="N86" s="4">
        <v>103080.85</v>
      </c>
      <c r="O86" s="4">
        <v>640.58000000000004</v>
      </c>
      <c r="P86" s="4">
        <v>53433207.049999997</v>
      </c>
    </row>
    <row r="87" spans="1:16" x14ac:dyDescent="0.25">
      <c r="A87" s="15" t="s">
        <v>175</v>
      </c>
      <c r="B87" s="15" t="s">
        <v>176</v>
      </c>
      <c r="C87" s="4">
        <v>15408.63</v>
      </c>
      <c r="D87" s="4">
        <v>96849.62</v>
      </c>
      <c r="E87" s="4">
        <v>3885345.11</v>
      </c>
      <c r="F87" s="4">
        <v>333492.46000000002</v>
      </c>
      <c r="G87" s="4">
        <v>1054941.08</v>
      </c>
      <c r="H87" s="4">
        <v>2075896.61</v>
      </c>
      <c r="I87" s="4">
        <v>10370.27</v>
      </c>
      <c r="J87" s="4">
        <v>1451177.71</v>
      </c>
      <c r="K87" s="4">
        <v>155600.01999999999</v>
      </c>
      <c r="L87" s="4">
        <v>141150.97</v>
      </c>
      <c r="M87" s="4">
        <v>2563.13</v>
      </c>
      <c r="N87" s="4">
        <v>39442.67</v>
      </c>
      <c r="O87" s="4">
        <v>354.24</v>
      </c>
      <c r="P87" s="4">
        <v>9262592.5199999996</v>
      </c>
    </row>
    <row r="88" spans="1:16" x14ac:dyDescent="0.25">
      <c r="A88" s="15" t="s">
        <v>177</v>
      </c>
      <c r="B88" s="15" t="s">
        <v>178</v>
      </c>
      <c r="C88" s="4">
        <v>13894.36</v>
      </c>
      <c r="D88" s="4">
        <v>2538.92</v>
      </c>
      <c r="E88" s="4">
        <v>11630191.67</v>
      </c>
      <c r="F88" s="4">
        <v>7262.7</v>
      </c>
      <c r="G88" s="4">
        <v>54836.94</v>
      </c>
      <c r="H88" s="4">
        <v>212003.89</v>
      </c>
      <c r="I88" s="4">
        <v>892.47</v>
      </c>
      <c r="J88" s="4">
        <v>53949.36</v>
      </c>
      <c r="K88" s="4">
        <v>58919.31</v>
      </c>
      <c r="L88" s="4">
        <v>9364.67</v>
      </c>
      <c r="M88" s="4">
        <v>220.58</v>
      </c>
      <c r="N88" s="4">
        <v>3467.35</v>
      </c>
      <c r="O88" s="4">
        <v>30.49</v>
      </c>
      <c r="P88" s="4">
        <v>12047572.710000001</v>
      </c>
    </row>
    <row r="89" spans="1:16" x14ac:dyDescent="0.25">
      <c r="A89" s="15" t="s">
        <v>179</v>
      </c>
      <c r="B89" s="15" t="s">
        <v>180</v>
      </c>
      <c r="C89" s="4">
        <v>2629.41</v>
      </c>
      <c r="D89" s="4">
        <v>2319.34</v>
      </c>
      <c r="E89" s="4">
        <v>1357465.59</v>
      </c>
      <c r="F89" s="4">
        <v>12596.79</v>
      </c>
      <c r="G89" s="4">
        <v>40567.94</v>
      </c>
      <c r="H89" s="4">
        <v>292058.68</v>
      </c>
      <c r="I89" s="4">
        <v>1075.54</v>
      </c>
      <c r="J89" s="4">
        <v>55895.51</v>
      </c>
      <c r="K89" s="4">
        <v>21304.36</v>
      </c>
      <c r="L89" s="4">
        <v>9057.52</v>
      </c>
      <c r="M89" s="4">
        <v>265.83</v>
      </c>
      <c r="N89" s="4">
        <v>10765.2</v>
      </c>
      <c r="O89" s="4">
        <v>36.74</v>
      </c>
      <c r="P89" s="4">
        <v>1806038.45</v>
      </c>
    </row>
    <row r="90" spans="1:16" x14ac:dyDescent="0.25">
      <c r="A90" s="15" t="s">
        <v>181</v>
      </c>
      <c r="B90" s="15" t="s">
        <v>182</v>
      </c>
      <c r="C90" s="4">
        <v>432956.05</v>
      </c>
      <c r="D90" s="4">
        <v>17887.91</v>
      </c>
      <c r="E90" s="4">
        <v>24237436</v>
      </c>
      <c r="F90" s="4">
        <v>17733.97</v>
      </c>
      <c r="G90" s="4">
        <v>946732.85</v>
      </c>
      <c r="H90" s="4">
        <v>921003.9</v>
      </c>
      <c r="I90" s="4">
        <v>3517.16</v>
      </c>
      <c r="J90" s="4">
        <v>303309.25</v>
      </c>
      <c r="K90" s="4">
        <v>55994.01</v>
      </c>
      <c r="L90" s="4">
        <v>47904.25</v>
      </c>
      <c r="M90" s="4">
        <v>869.31</v>
      </c>
      <c r="N90" s="4">
        <v>11539.11</v>
      </c>
      <c r="O90" s="4">
        <v>120.14</v>
      </c>
      <c r="P90" s="4">
        <v>26997003.91</v>
      </c>
    </row>
    <row r="91" spans="1:16" x14ac:dyDescent="0.25">
      <c r="A91" s="15" t="s">
        <v>183</v>
      </c>
      <c r="B91" s="15" t="s">
        <v>184</v>
      </c>
      <c r="C91" s="4">
        <v>37523.42</v>
      </c>
      <c r="D91" s="4">
        <v>6213.38</v>
      </c>
      <c r="E91" s="4">
        <v>8545.65</v>
      </c>
      <c r="F91" s="4">
        <v>21642.38</v>
      </c>
      <c r="G91" s="4">
        <v>187541.09</v>
      </c>
      <c r="H91" s="4">
        <v>709964.49</v>
      </c>
      <c r="I91" s="4">
        <v>2897.15</v>
      </c>
      <c r="J91" s="4">
        <v>264392.13</v>
      </c>
      <c r="K91" s="4">
        <v>80256</v>
      </c>
      <c r="L91" s="4">
        <v>56429.57</v>
      </c>
      <c r="M91" s="4">
        <v>716.06</v>
      </c>
      <c r="N91" s="4">
        <v>31967.57</v>
      </c>
      <c r="O91" s="4">
        <v>98.97</v>
      </c>
      <c r="P91" s="4">
        <v>1408187.86</v>
      </c>
    </row>
    <row r="92" spans="1:16" x14ac:dyDescent="0.25">
      <c r="A92" s="15" t="s">
        <v>185</v>
      </c>
      <c r="B92" s="15" t="s">
        <v>186</v>
      </c>
      <c r="C92" s="4">
        <v>0</v>
      </c>
      <c r="D92" s="4">
        <v>0</v>
      </c>
      <c r="E92" s="4">
        <v>1905912.65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5898.95</v>
      </c>
      <c r="O92" s="4">
        <v>0</v>
      </c>
      <c r="P92" s="4">
        <v>1911811.6</v>
      </c>
    </row>
    <row r="93" spans="1:16" x14ac:dyDescent="0.25">
      <c r="A93" s="15" t="s">
        <v>187</v>
      </c>
      <c r="B93" s="15" t="s">
        <v>188</v>
      </c>
      <c r="C93" s="4">
        <v>0</v>
      </c>
      <c r="D93" s="4">
        <v>0</v>
      </c>
      <c r="E93" s="4">
        <v>220568.41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220568.41</v>
      </c>
    </row>
    <row r="94" spans="1:16" x14ac:dyDescent="0.25">
      <c r="A94" s="15" t="s">
        <v>189</v>
      </c>
      <c r="B94" s="15" t="s">
        <v>190</v>
      </c>
      <c r="C94" s="4">
        <v>22553.14</v>
      </c>
      <c r="D94" s="4">
        <v>10579.36</v>
      </c>
      <c r="E94" s="4">
        <v>1297952.1100000001</v>
      </c>
      <c r="F94" s="4">
        <v>994628.95</v>
      </c>
      <c r="G94" s="4">
        <v>62132.3</v>
      </c>
      <c r="H94" s="4">
        <v>280083.03999999998</v>
      </c>
      <c r="I94" s="4">
        <v>4951.7700000000004</v>
      </c>
      <c r="J94" s="4">
        <v>91955.3</v>
      </c>
      <c r="K94" s="4">
        <v>52496.78</v>
      </c>
      <c r="L94" s="4">
        <v>23573.78</v>
      </c>
      <c r="M94" s="4">
        <v>1223.8900000000001</v>
      </c>
      <c r="N94" s="4">
        <v>106163.37</v>
      </c>
      <c r="O94" s="4">
        <v>169.15</v>
      </c>
      <c r="P94" s="4">
        <v>2948462.94</v>
      </c>
    </row>
    <row r="95" spans="1:16" x14ac:dyDescent="0.25">
      <c r="A95" s="7">
        <v>29999</v>
      </c>
      <c r="B95" s="7" t="s">
        <v>191</v>
      </c>
      <c r="C95" s="8">
        <v>56468603.740000002</v>
      </c>
      <c r="D95" s="8">
        <v>1385523.65</v>
      </c>
      <c r="E95" s="8">
        <v>244005682.03999999</v>
      </c>
      <c r="F95" s="8">
        <v>15425809.539999999</v>
      </c>
      <c r="G95" s="8">
        <v>20688990.890000001</v>
      </c>
      <c r="H95" s="8">
        <v>73043324.510000005</v>
      </c>
      <c r="I95" s="8">
        <v>430435.05</v>
      </c>
      <c r="J95" s="8">
        <v>11080072.84</v>
      </c>
      <c r="K95" s="8">
        <v>9963945.5399999991</v>
      </c>
      <c r="L95" s="8">
        <v>5208749.2300000004</v>
      </c>
      <c r="M95" s="8">
        <v>104578.34</v>
      </c>
      <c r="N95" s="8">
        <v>3583969.35</v>
      </c>
      <c r="O95" s="8">
        <v>14453.49</v>
      </c>
      <c r="P95" s="8">
        <v>441404138.20999998</v>
      </c>
    </row>
    <row r="96" spans="1:16" x14ac:dyDescent="0.25">
      <c r="A96" s="15" t="s">
        <v>0</v>
      </c>
      <c r="B96" s="15" t="s">
        <v>0</v>
      </c>
      <c r="C96" s="5" t="s">
        <v>0</v>
      </c>
      <c r="D96" s="5" t="s">
        <v>0</v>
      </c>
      <c r="E96" s="5" t="s">
        <v>0</v>
      </c>
      <c r="F96" s="5" t="s">
        <v>0</v>
      </c>
      <c r="G96" s="5" t="s">
        <v>0</v>
      </c>
      <c r="H96" s="5" t="s">
        <v>0</v>
      </c>
      <c r="I96" s="5" t="s">
        <v>0</v>
      </c>
      <c r="J96" s="5" t="s">
        <v>0</v>
      </c>
      <c r="K96" s="5" t="s">
        <v>0</v>
      </c>
      <c r="L96" s="5" t="s">
        <v>0</v>
      </c>
      <c r="M96" s="5" t="s">
        <v>0</v>
      </c>
      <c r="N96" s="5" t="s">
        <v>0</v>
      </c>
      <c r="O96" s="5" t="s">
        <v>0</v>
      </c>
      <c r="P96" s="5" t="s">
        <v>0</v>
      </c>
    </row>
    <row r="97" spans="1:16" x14ac:dyDescent="0.25">
      <c r="A97" s="15" t="s">
        <v>192</v>
      </c>
      <c r="B97" s="15" t="s">
        <v>193</v>
      </c>
      <c r="C97" s="5">
        <v>1219384.45</v>
      </c>
      <c r="D97" s="5">
        <v>141147.85</v>
      </c>
      <c r="E97" s="5">
        <v>139488.72</v>
      </c>
      <c r="F97" s="5">
        <v>3799858.5</v>
      </c>
      <c r="G97" s="5">
        <v>2068213.01</v>
      </c>
      <c r="H97" s="5">
        <v>13289229.08</v>
      </c>
      <c r="I97" s="5">
        <v>45161.81</v>
      </c>
      <c r="J97" s="5">
        <v>1038183.24</v>
      </c>
      <c r="K97" s="5">
        <v>585248.6</v>
      </c>
      <c r="L97" s="5">
        <v>559397.32999999996</v>
      </c>
      <c r="M97" s="5">
        <v>10128.280000000001</v>
      </c>
      <c r="N97" s="5">
        <v>139705.32999999999</v>
      </c>
      <c r="O97" s="5">
        <v>1399.8</v>
      </c>
      <c r="P97" s="5">
        <v>23036546</v>
      </c>
    </row>
    <row r="98" spans="1:16" x14ac:dyDescent="0.25">
      <c r="A98" s="15" t="s">
        <v>194</v>
      </c>
      <c r="B98" s="15" t="s">
        <v>195</v>
      </c>
      <c r="C98" s="5">
        <v>861347.79</v>
      </c>
      <c r="D98" s="5">
        <v>101137.78</v>
      </c>
      <c r="E98" s="5">
        <v>125220.5</v>
      </c>
      <c r="F98" s="5">
        <v>2391455.09</v>
      </c>
      <c r="G98" s="5">
        <v>1397448.18</v>
      </c>
      <c r="H98" s="5">
        <v>8465253.5800000001</v>
      </c>
      <c r="I98" s="5">
        <v>29664.54</v>
      </c>
      <c r="J98" s="5">
        <v>780354.41</v>
      </c>
      <c r="K98" s="5">
        <v>381247.49</v>
      </c>
      <c r="L98" s="5">
        <v>337632.18</v>
      </c>
      <c r="M98" s="5">
        <v>6538.65</v>
      </c>
      <c r="N98" s="5">
        <v>91894.05</v>
      </c>
      <c r="O98" s="5">
        <v>903.69</v>
      </c>
      <c r="P98" s="5">
        <v>14970097.93</v>
      </c>
    </row>
    <row r="99" spans="1:16" x14ac:dyDescent="0.25">
      <c r="A99" s="15" t="s">
        <v>196</v>
      </c>
      <c r="B99" s="15" t="s">
        <v>197</v>
      </c>
      <c r="C99" s="5">
        <v>229144.87</v>
      </c>
      <c r="D99" s="5">
        <v>26696.27</v>
      </c>
      <c r="E99" s="5">
        <v>32662.55</v>
      </c>
      <c r="F99" s="5">
        <v>621946.26</v>
      </c>
      <c r="G99" s="5">
        <v>367708.67</v>
      </c>
      <c r="H99" s="5">
        <v>2247969.13</v>
      </c>
      <c r="I99" s="5">
        <v>7821.7</v>
      </c>
      <c r="J99" s="5">
        <v>194454.94</v>
      </c>
      <c r="K99" s="5">
        <v>100207.51</v>
      </c>
      <c r="L99" s="5">
        <v>89531.57</v>
      </c>
      <c r="M99" s="5">
        <v>1726.97</v>
      </c>
      <c r="N99" s="5">
        <v>24311.05</v>
      </c>
      <c r="O99" s="5">
        <v>238.68</v>
      </c>
      <c r="P99" s="5">
        <v>3944420.17</v>
      </c>
    </row>
    <row r="100" spans="1:16" x14ac:dyDescent="0.25">
      <c r="A100" s="15" t="s">
        <v>198</v>
      </c>
      <c r="B100" s="15" t="s">
        <v>199</v>
      </c>
      <c r="C100" s="5">
        <v>632202.92000000004</v>
      </c>
      <c r="D100" s="5">
        <v>74441.509999999995</v>
      </c>
      <c r="E100" s="5">
        <v>92557.95</v>
      </c>
      <c r="F100" s="5">
        <v>1769508.83</v>
      </c>
      <c r="G100" s="5">
        <v>1029739.51</v>
      </c>
      <c r="H100" s="5">
        <v>6217284.4500000002</v>
      </c>
      <c r="I100" s="5">
        <v>21842.84</v>
      </c>
      <c r="J100" s="5">
        <v>585899.47</v>
      </c>
      <c r="K100" s="5">
        <v>281039.98</v>
      </c>
      <c r="L100" s="5">
        <v>248100.61</v>
      </c>
      <c r="M100" s="5">
        <v>4811.68</v>
      </c>
      <c r="N100" s="5">
        <v>67583</v>
      </c>
      <c r="O100" s="5">
        <v>665.01</v>
      </c>
      <c r="P100" s="5">
        <v>11025677.76</v>
      </c>
    </row>
    <row r="101" spans="1:16" x14ac:dyDescent="0.25">
      <c r="A101" s="15" t="s">
        <v>200</v>
      </c>
      <c r="B101" s="15" t="s">
        <v>201</v>
      </c>
      <c r="C101" s="5">
        <v>358036.66</v>
      </c>
      <c r="D101" s="5">
        <v>40010.07</v>
      </c>
      <c r="E101" s="5">
        <v>14268.22</v>
      </c>
      <c r="F101" s="5">
        <v>1408403.41</v>
      </c>
      <c r="G101" s="5">
        <v>670764.82999999996</v>
      </c>
      <c r="H101" s="5">
        <v>4823975.5</v>
      </c>
      <c r="I101" s="5">
        <v>15497.27</v>
      </c>
      <c r="J101" s="5">
        <v>257828.83</v>
      </c>
      <c r="K101" s="5">
        <v>204001.11</v>
      </c>
      <c r="L101" s="5">
        <v>221765.15</v>
      </c>
      <c r="M101" s="5">
        <v>3589.63</v>
      </c>
      <c r="N101" s="5">
        <v>47811.28</v>
      </c>
      <c r="O101" s="5">
        <v>496.11</v>
      </c>
      <c r="P101" s="5">
        <v>8066448.0700000003</v>
      </c>
    </row>
    <row r="102" spans="1:16" x14ac:dyDescent="0.25">
      <c r="A102" s="15" t="s">
        <v>202</v>
      </c>
      <c r="B102" s="15" t="s">
        <v>203</v>
      </c>
      <c r="C102" s="5">
        <v>11696763.859999999</v>
      </c>
      <c r="D102" s="5">
        <v>688542.34</v>
      </c>
      <c r="E102" s="5">
        <v>115362890.11</v>
      </c>
      <c r="F102" s="5">
        <v>13958123.67</v>
      </c>
      <c r="G102" s="5">
        <v>12463875.41</v>
      </c>
      <c r="H102" s="5">
        <v>54016365.780000001</v>
      </c>
      <c r="I102" s="5">
        <v>208368.89</v>
      </c>
      <c r="J102" s="5">
        <v>8864625.4399999995</v>
      </c>
      <c r="K102" s="5">
        <v>3310524.98</v>
      </c>
      <c r="L102" s="5">
        <v>3394240.11</v>
      </c>
      <c r="M102" s="5">
        <v>45115.97</v>
      </c>
      <c r="N102" s="5">
        <v>661886.56000000006</v>
      </c>
      <c r="O102" s="5">
        <v>6236.25</v>
      </c>
      <c r="P102" s="5">
        <v>224677559.37</v>
      </c>
    </row>
    <row r="103" spans="1:16" x14ac:dyDescent="0.25">
      <c r="A103" s="15" t="s">
        <v>204</v>
      </c>
      <c r="B103" s="15" t="s">
        <v>205</v>
      </c>
      <c r="C103" s="5">
        <v>235343.14</v>
      </c>
      <c r="D103" s="5">
        <v>17010.12</v>
      </c>
      <c r="E103" s="5">
        <v>4031775.43</v>
      </c>
      <c r="F103" s="5">
        <v>330571.51</v>
      </c>
      <c r="G103" s="5">
        <v>275549.14</v>
      </c>
      <c r="H103" s="5">
        <v>1281332.8700000001</v>
      </c>
      <c r="I103" s="5">
        <v>4784.37</v>
      </c>
      <c r="J103" s="5">
        <v>187760.64000000001</v>
      </c>
      <c r="K103" s="5">
        <v>75171.38</v>
      </c>
      <c r="L103" s="5">
        <v>72260.06</v>
      </c>
      <c r="M103" s="5">
        <v>1051.9000000000001</v>
      </c>
      <c r="N103" s="5">
        <v>15054.22</v>
      </c>
      <c r="O103" s="5">
        <v>145.38</v>
      </c>
      <c r="P103" s="5">
        <v>6527810.1600000001</v>
      </c>
    </row>
    <row r="104" spans="1:16" x14ac:dyDescent="0.25">
      <c r="A104" s="15" t="s">
        <v>206</v>
      </c>
      <c r="B104" s="15" t="s">
        <v>207</v>
      </c>
      <c r="C104" s="5">
        <v>505291.87</v>
      </c>
      <c r="D104" s="5">
        <v>32817.46</v>
      </c>
      <c r="E104" s="5">
        <v>7366604.79</v>
      </c>
      <c r="F104" s="5">
        <v>647096.18999999994</v>
      </c>
      <c r="G104" s="5">
        <v>585178.29</v>
      </c>
      <c r="H104" s="5">
        <v>2549802.7799999998</v>
      </c>
      <c r="I104" s="5">
        <v>9496.57</v>
      </c>
      <c r="J104" s="5">
        <v>426659.38</v>
      </c>
      <c r="K104" s="5">
        <v>154404.54</v>
      </c>
      <c r="L104" s="5">
        <v>154308.51</v>
      </c>
      <c r="M104" s="5">
        <v>2133.41</v>
      </c>
      <c r="N104" s="5">
        <v>31597.58</v>
      </c>
      <c r="O104" s="5">
        <v>294.85000000000002</v>
      </c>
      <c r="P104" s="5">
        <v>12465686.220000001</v>
      </c>
    </row>
    <row r="105" spans="1:16" x14ac:dyDescent="0.25">
      <c r="A105" s="15" t="s">
        <v>208</v>
      </c>
      <c r="B105" s="15" t="s">
        <v>209</v>
      </c>
      <c r="C105" s="5">
        <v>10956128.85</v>
      </c>
      <c r="D105" s="5">
        <v>638714.76</v>
      </c>
      <c r="E105" s="5">
        <v>103964509.89</v>
      </c>
      <c r="F105" s="5">
        <v>12980455.970000001</v>
      </c>
      <c r="G105" s="5">
        <v>11603147.98</v>
      </c>
      <c r="H105" s="5">
        <v>50185230.130000003</v>
      </c>
      <c r="I105" s="5">
        <v>194087.95</v>
      </c>
      <c r="J105" s="5">
        <v>8250205.4199999999</v>
      </c>
      <c r="K105" s="5">
        <v>3080949.06</v>
      </c>
      <c r="L105" s="5">
        <v>3167671.54</v>
      </c>
      <c r="M105" s="5">
        <v>41930.660000000003</v>
      </c>
      <c r="N105" s="5">
        <v>615234.76</v>
      </c>
      <c r="O105" s="5">
        <v>5796.02</v>
      </c>
      <c r="P105" s="5">
        <v>205684062.99000001</v>
      </c>
    </row>
    <row r="106" spans="1:16" x14ac:dyDescent="0.25">
      <c r="A106" s="15" t="s">
        <v>210</v>
      </c>
      <c r="B106" s="15" t="s">
        <v>211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</row>
    <row r="107" spans="1:16" x14ac:dyDescent="0.25">
      <c r="A107" s="15" t="s">
        <v>212</v>
      </c>
      <c r="B107" s="15" t="s">
        <v>213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</row>
    <row r="108" spans="1:16" x14ac:dyDescent="0.25">
      <c r="A108" s="15" t="s">
        <v>214</v>
      </c>
      <c r="B108" s="15" t="s">
        <v>215</v>
      </c>
      <c r="C108" s="5">
        <v>124118.49</v>
      </c>
      <c r="D108" s="5">
        <v>16417.169999999998</v>
      </c>
      <c r="E108" s="5">
        <v>4735041.8</v>
      </c>
      <c r="F108" s="5">
        <v>82209.63</v>
      </c>
      <c r="G108" s="5">
        <v>383355.56</v>
      </c>
      <c r="H108" s="5">
        <v>1335297.27</v>
      </c>
      <c r="I108" s="5">
        <v>4923.08</v>
      </c>
      <c r="J108" s="5">
        <v>368741.15</v>
      </c>
      <c r="K108" s="5">
        <v>88046.15</v>
      </c>
      <c r="L108" s="5">
        <v>49155.61</v>
      </c>
      <c r="M108" s="5">
        <v>1216.79</v>
      </c>
      <c r="N108" s="5">
        <v>19456.72</v>
      </c>
      <c r="O108" s="5">
        <v>168.17</v>
      </c>
      <c r="P108" s="5">
        <v>7208147.5899999999</v>
      </c>
    </row>
    <row r="109" spans="1:16" x14ac:dyDescent="0.25">
      <c r="A109" s="15" t="s">
        <v>216</v>
      </c>
      <c r="B109" s="15" t="s">
        <v>217</v>
      </c>
      <c r="C109" s="5">
        <v>184088.51</v>
      </c>
      <c r="D109" s="5">
        <v>62927.3</v>
      </c>
      <c r="E109" s="5">
        <v>8102928.8300000001</v>
      </c>
      <c r="F109" s="5">
        <v>446452.24</v>
      </c>
      <c r="G109" s="5">
        <v>1156345.99</v>
      </c>
      <c r="H109" s="5">
        <v>4499895.6500000004</v>
      </c>
      <c r="I109" s="5">
        <v>15823.59</v>
      </c>
      <c r="J109" s="5">
        <v>972482.49</v>
      </c>
      <c r="K109" s="5">
        <v>287678.86</v>
      </c>
      <c r="L109" s="5">
        <v>232798.41</v>
      </c>
      <c r="M109" s="5">
        <v>3910.98</v>
      </c>
      <c r="N109" s="5">
        <v>61215.45</v>
      </c>
      <c r="O109" s="5">
        <v>540.53</v>
      </c>
      <c r="P109" s="5">
        <v>16027088.83</v>
      </c>
    </row>
    <row r="110" spans="1:16" x14ac:dyDescent="0.25">
      <c r="A110" s="15" t="s">
        <v>218</v>
      </c>
      <c r="B110" s="15" t="s">
        <v>219</v>
      </c>
      <c r="C110" s="5">
        <v>0</v>
      </c>
      <c r="D110" s="5">
        <v>0</v>
      </c>
      <c r="E110" s="5">
        <v>492074.95</v>
      </c>
      <c r="F110" s="5">
        <v>0</v>
      </c>
      <c r="G110" s="5">
        <v>11877</v>
      </c>
      <c r="H110" s="5">
        <v>0</v>
      </c>
      <c r="I110" s="5">
        <v>0</v>
      </c>
      <c r="J110" s="5">
        <v>0</v>
      </c>
      <c r="K110" s="5">
        <v>0</v>
      </c>
      <c r="L110" s="5">
        <v>30.93</v>
      </c>
      <c r="M110" s="5">
        <v>0</v>
      </c>
      <c r="N110" s="5">
        <v>0</v>
      </c>
      <c r="O110" s="5">
        <v>0</v>
      </c>
      <c r="P110" s="5">
        <v>503982.88</v>
      </c>
    </row>
    <row r="111" spans="1:16" x14ac:dyDescent="0.25">
      <c r="A111" s="15" t="s">
        <v>220</v>
      </c>
      <c r="B111" s="15" t="s">
        <v>221</v>
      </c>
      <c r="C111" s="5">
        <v>804074.76</v>
      </c>
      <c r="D111" s="5">
        <v>37003.410000000003</v>
      </c>
      <c r="E111" s="5">
        <v>5797.56</v>
      </c>
      <c r="F111" s="5">
        <v>632148.71</v>
      </c>
      <c r="G111" s="5">
        <v>301187.78999999998</v>
      </c>
      <c r="H111" s="5">
        <v>1602133.56</v>
      </c>
      <c r="I111" s="5">
        <v>5768.45</v>
      </c>
      <c r="J111" s="5">
        <v>84611.1</v>
      </c>
      <c r="K111" s="5">
        <v>66299.38</v>
      </c>
      <c r="L111" s="5">
        <v>117519.89</v>
      </c>
      <c r="M111" s="5">
        <v>1190.93</v>
      </c>
      <c r="N111" s="5">
        <v>17666.240000000002</v>
      </c>
      <c r="O111" s="5">
        <v>164.6</v>
      </c>
      <c r="P111" s="5">
        <v>3675566.38</v>
      </c>
    </row>
    <row r="112" spans="1:16" x14ac:dyDescent="0.25">
      <c r="A112" s="15" t="s">
        <v>222</v>
      </c>
      <c r="B112" s="15" t="s">
        <v>223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</row>
    <row r="113" spans="1:16" x14ac:dyDescent="0.25">
      <c r="A113" s="15" t="s">
        <v>224</v>
      </c>
      <c r="B113" s="15" t="s">
        <v>225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</row>
    <row r="114" spans="1:16" x14ac:dyDescent="0.25">
      <c r="A114" s="7">
        <v>39999</v>
      </c>
      <c r="B114" s="7" t="s">
        <v>226</v>
      </c>
      <c r="C114" s="10">
        <v>14028430.07</v>
      </c>
      <c r="D114" s="10">
        <v>946038.07</v>
      </c>
      <c r="E114" s="10">
        <v>128838221.97</v>
      </c>
      <c r="F114" s="10">
        <v>18918792.75</v>
      </c>
      <c r="G114" s="10">
        <v>16384854.76</v>
      </c>
      <c r="H114" s="10">
        <v>74742921.340000004</v>
      </c>
      <c r="I114" s="10">
        <v>280045.82</v>
      </c>
      <c r="J114" s="10">
        <v>11328643.42</v>
      </c>
      <c r="K114" s="10">
        <v>4337797.97</v>
      </c>
      <c r="L114" s="10">
        <v>4353142.28</v>
      </c>
      <c r="M114" s="10">
        <v>61562.95</v>
      </c>
      <c r="N114" s="10">
        <v>899930.3</v>
      </c>
      <c r="O114" s="10">
        <v>8509.35</v>
      </c>
      <c r="P114" s="10">
        <v>275128891.05000001</v>
      </c>
    </row>
    <row r="115" spans="1:16" x14ac:dyDescent="0.25">
      <c r="A115" s="15">
        <v>48888</v>
      </c>
      <c r="B115" s="15" t="s">
        <v>227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</row>
    <row r="116" spans="1:16" x14ac:dyDescent="0.25">
      <c r="A116" s="7">
        <v>49999</v>
      </c>
      <c r="B116" s="7" t="s">
        <v>228</v>
      </c>
      <c r="C116" s="10">
        <v>74021238.680000007</v>
      </c>
      <c r="D116" s="10">
        <v>2590809.36</v>
      </c>
      <c r="E116" s="10">
        <v>375213131.12</v>
      </c>
      <c r="F116" s="10">
        <v>37597147.039999999</v>
      </c>
      <c r="G116" s="10">
        <v>40534597.990000002</v>
      </c>
      <c r="H116" s="10">
        <v>174050220.68000001</v>
      </c>
      <c r="I116" s="10">
        <v>872350.52</v>
      </c>
      <c r="J116" s="10">
        <v>23926177.559999999</v>
      </c>
      <c r="K116" s="10">
        <v>18597731.73</v>
      </c>
      <c r="L116" s="10">
        <v>10333239.43</v>
      </c>
      <c r="M116" s="10">
        <v>189419.17</v>
      </c>
      <c r="N116" s="10">
        <v>5006868.6100000003</v>
      </c>
      <c r="O116" s="10">
        <v>26179.99</v>
      </c>
      <c r="P116" s="10">
        <v>762959111.88</v>
      </c>
    </row>
  </sheetData>
  <mergeCells count="4">
    <mergeCell ref="A1:P1"/>
    <mergeCell ref="E3:G3"/>
    <mergeCell ref="C3:D3"/>
    <mergeCell ref="H3:K3"/>
  </mergeCells>
  <pageMargins left="0.19685039370078741" right="0.19685039370078741" top="0.39370078740157483" bottom="0.39370078740157483" header="0.31496062992125984" footer="0.31496062992125984"/>
  <pageSetup paperSize="8" scale="56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7"/>
  <sheetViews>
    <sheetView zoomScale="78" zoomScaleNormal="78" workbookViewId="0">
      <selection activeCell="I22" sqref="I22"/>
    </sheetView>
  </sheetViews>
  <sheetFormatPr defaultRowHeight="15" x14ac:dyDescent="0.25"/>
  <cols>
    <col min="1" max="1" width="10.42578125" style="18" customWidth="1"/>
    <col min="2" max="2" width="86.7109375" style="18" customWidth="1"/>
    <col min="3" max="16" width="20.7109375" style="18" customWidth="1"/>
    <col min="17" max="16384" width="9.140625" style="18"/>
  </cols>
  <sheetData>
    <row r="1" spans="1:16" ht="18.75" x14ac:dyDescent="0.3">
      <c r="B1" s="44" t="s">
        <v>244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3" spans="1:16" s="20" customFormat="1" x14ac:dyDescent="0.25">
      <c r="A3" s="19" t="s">
        <v>0</v>
      </c>
      <c r="B3" s="19" t="s">
        <v>0</v>
      </c>
      <c r="C3" s="45" t="s">
        <v>1</v>
      </c>
      <c r="D3" s="46"/>
      <c r="E3" s="45" t="s">
        <v>2</v>
      </c>
      <c r="F3" s="47"/>
      <c r="G3" s="46"/>
      <c r="H3" s="45" t="s">
        <v>3</v>
      </c>
      <c r="I3" s="47"/>
      <c r="J3" s="47"/>
      <c r="K3" s="46"/>
      <c r="L3" s="19" t="s">
        <v>0</v>
      </c>
      <c r="M3" s="19" t="s">
        <v>0</v>
      </c>
      <c r="N3" s="19" t="s">
        <v>0</v>
      </c>
      <c r="O3" s="19" t="s">
        <v>0</v>
      </c>
      <c r="P3" s="19" t="s">
        <v>0</v>
      </c>
    </row>
    <row r="4" spans="1:16" s="30" customFormat="1" ht="60" x14ac:dyDescent="0.25">
      <c r="A4" s="29" t="s">
        <v>0</v>
      </c>
      <c r="B4" s="29" t="s">
        <v>0</v>
      </c>
      <c r="C4" s="34" t="s">
        <v>236</v>
      </c>
      <c r="D4" s="34" t="s">
        <v>237</v>
      </c>
      <c r="E4" s="34" t="s">
        <v>243</v>
      </c>
      <c r="F4" s="34" t="s">
        <v>242</v>
      </c>
      <c r="G4" s="34" t="s">
        <v>241</v>
      </c>
      <c r="H4" s="34" t="s">
        <v>238</v>
      </c>
      <c r="I4" s="34" t="s">
        <v>7</v>
      </c>
      <c r="J4" s="34" t="s">
        <v>239</v>
      </c>
      <c r="K4" s="34" t="s">
        <v>8</v>
      </c>
      <c r="L4" s="34" t="s">
        <v>9</v>
      </c>
      <c r="M4" s="34" t="s">
        <v>10</v>
      </c>
      <c r="N4" s="34" t="s">
        <v>11</v>
      </c>
      <c r="O4" s="34" t="s">
        <v>245</v>
      </c>
      <c r="P4" s="34" t="s">
        <v>13</v>
      </c>
    </row>
    <row r="5" spans="1:16" s="20" customFormat="1" x14ac:dyDescent="0.25">
      <c r="A5" s="19" t="s">
        <v>14</v>
      </c>
      <c r="B5" s="19" t="s">
        <v>15</v>
      </c>
      <c r="C5" s="21" t="s">
        <v>0</v>
      </c>
      <c r="D5" s="21" t="s">
        <v>0</v>
      </c>
      <c r="E5" s="21" t="s">
        <v>0</v>
      </c>
      <c r="F5" s="21" t="s">
        <v>0</v>
      </c>
      <c r="G5" s="21" t="s">
        <v>0</v>
      </c>
      <c r="H5" s="21" t="s">
        <v>0</v>
      </c>
      <c r="I5" s="21" t="s">
        <v>0</v>
      </c>
      <c r="J5" s="21" t="s">
        <v>0</v>
      </c>
      <c r="K5" s="21" t="s">
        <v>0</v>
      </c>
      <c r="L5" s="21" t="s">
        <v>0</v>
      </c>
      <c r="M5" s="21" t="s">
        <v>0</v>
      </c>
      <c r="N5" s="21" t="s">
        <v>0</v>
      </c>
      <c r="O5" s="21" t="s">
        <v>0</v>
      </c>
      <c r="P5" s="21" t="s">
        <v>0</v>
      </c>
    </row>
    <row r="6" spans="1:16" x14ac:dyDescent="0.25">
      <c r="A6" s="19" t="s">
        <v>16</v>
      </c>
      <c r="B6" s="19" t="s">
        <v>17</v>
      </c>
      <c r="C6" s="22">
        <v>3198083.31</v>
      </c>
      <c r="D6" s="22">
        <v>24321.439999999999</v>
      </c>
      <c r="E6" s="22">
        <v>181.01</v>
      </c>
      <c r="F6" s="22">
        <v>34520.019999999997</v>
      </c>
      <c r="G6" s="22">
        <v>271853.32</v>
      </c>
      <c r="H6" s="22">
        <v>2581147.75</v>
      </c>
      <c r="I6" s="22">
        <v>8296.31</v>
      </c>
      <c r="J6" s="22">
        <v>141237.48000000001</v>
      </c>
      <c r="K6" s="22">
        <v>463523.41</v>
      </c>
      <c r="L6" s="22">
        <v>68686.740000000005</v>
      </c>
      <c r="M6" s="22">
        <v>2590.44</v>
      </c>
      <c r="N6" s="22">
        <v>29953.96</v>
      </c>
      <c r="O6" s="22">
        <v>3470.46</v>
      </c>
      <c r="P6" s="22">
        <v>6827865.6500000004</v>
      </c>
    </row>
    <row r="7" spans="1:16" x14ac:dyDescent="0.25">
      <c r="A7" s="23" t="s">
        <v>18</v>
      </c>
      <c r="B7" s="23" t="s">
        <v>19</v>
      </c>
      <c r="C7" s="22">
        <v>3192501.2</v>
      </c>
      <c r="D7" s="22">
        <v>18598.740000000002</v>
      </c>
      <c r="E7" s="22">
        <v>138.41999999999999</v>
      </c>
      <c r="F7" s="22">
        <v>26397.66</v>
      </c>
      <c r="G7" s="22">
        <v>207887.73</v>
      </c>
      <c r="H7" s="22">
        <v>1973818.84</v>
      </c>
      <c r="I7" s="22">
        <v>6344.24</v>
      </c>
      <c r="J7" s="22">
        <v>108005.15</v>
      </c>
      <c r="K7" s="22">
        <v>354459.05</v>
      </c>
      <c r="L7" s="22">
        <v>52525.13</v>
      </c>
      <c r="M7" s="22">
        <v>1980.92</v>
      </c>
      <c r="N7" s="22">
        <v>22905.94</v>
      </c>
      <c r="O7" s="22">
        <v>2653.88</v>
      </c>
      <c r="P7" s="22">
        <v>5968216.9000000004</v>
      </c>
    </row>
    <row r="8" spans="1:16" x14ac:dyDescent="0.25">
      <c r="A8" s="23" t="s">
        <v>20</v>
      </c>
      <c r="B8" s="23" t="s">
        <v>21</v>
      </c>
      <c r="C8" s="22">
        <v>5582.11</v>
      </c>
      <c r="D8" s="22">
        <v>5722.7</v>
      </c>
      <c r="E8" s="22">
        <v>42.59</v>
      </c>
      <c r="F8" s="22">
        <v>8122.36</v>
      </c>
      <c r="G8" s="22">
        <v>63965.59</v>
      </c>
      <c r="H8" s="22">
        <v>607328.91</v>
      </c>
      <c r="I8" s="22">
        <v>1952.07</v>
      </c>
      <c r="J8" s="22">
        <v>33232.33</v>
      </c>
      <c r="K8" s="22">
        <v>109064.36</v>
      </c>
      <c r="L8" s="22">
        <v>16161.61</v>
      </c>
      <c r="M8" s="22">
        <v>609.52</v>
      </c>
      <c r="N8" s="22">
        <v>7048.02</v>
      </c>
      <c r="O8" s="22">
        <v>816.58</v>
      </c>
      <c r="P8" s="22">
        <v>859648.75</v>
      </c>
    </row>
    <row r="9" spans="1:16" x14ac:dyDescent="0.25">
      <c r="A9" s="23" t="s">
        <v>22</v>
      </c>
      <c r="B9" s="23" t="s">
        <v>23</v>
      </c>
      <c r="C9" s="22">
        <v>4380.79</v>
      </c>
      <c r="D9" s="22">
        <v>9201.67</v>
      </c>
      <c r="E9" s="22">
        <v>58.63</v>
      </c>
      <c r="F9" s="22">
        <v>11950.35</v>
      </c>
      <c r="G9" s="22">
        <v>87494.75</v>
      </c>
      <c r="H9" s="22">
        <v>703139.07</v>
      </c>
      <c r="I9" s="22">
        <v>2687.21</v>
      </c>
      <c r="J9" s="22">
        <v>84669.48</v>
      </c>
      <c r="K9" s="22">
        <v>244121.41</v>
      </c>
      <c r="L9" s="22">
        <v>25109.15</v>
      </c>
      <c r="M9" s="22">
        <v>839.05</v>
      </c>
      <c r="N9" s="22">
        <v>9914.77</v>
      </c>
      <c r="O9" s="22">
        <v>1124.0999999999999</v>
      </c>
      <c r="P9" s="22">
        <v>1184690.43</v>
      </c>
    </row>
    <row r="10" spans="1:16" x14ac:dyDescent="0.25">
      <c r="A10" s="23" t="s">
        <v>24</v>
      </c>
      <c r="B10" s="23" t="s">
        <v>25</v>
      </c>
      <c r="C10" s="22">
        <v>2127.84</v>
      </c>
      <c r="D10" s="22">
        <v>22175.29</v>
      </c>
      <c r="E10" s="22">
        <v>135.15</v>
      </c>
      <c r="F10" s="22">
        <v>362891.51</v>
      </c>
      <c r="G10" s="22">
        <v>226030.88</v>
      </c>
      <c r="H10" s="22">
        <v>1953405.6</v>
      </c>
      <c r="I10" s="22">
        <v>6194.11</v>
      </c>
      <c r="J10" s="22">
        <v>63607.14</v>
      </c>
      <c r="K10" s="22">
        <v>361616.73</v>
      </c>
      <c r="L10" s="22">
        <v>47132.63</v>
      </c>
      <c r="M10" s="22">
        <v>1934.05</v>
      </c>
      <c r="N10" s="22">
        <v>21515.31</v>
      </c>
      <c r="O10" s="22">
        <v>2591.08</v>
      </c>
      <c r="P10" s="22">
        <v>3071357.32</v>
      </c>
    </row>
    <row r="11" spans="1:16" x14ac:dyDescent="0.25">
      <c r="A11" s="23" t="s">
        <v>26</v>
      </c>
      <c r="B11" s="23" t="s">
        <v>27</v>
      </c>
      <c r="C11" s="22">
        <v>62937.73</v>
      </c>
      <c r="D11" s="22">
        <v>84007.2</v>
      </c>
      <c r="E11" s="22">
        <v>1127656.24</v>
      </c>
      <c r="F11" s="22">
        <v>91511.51</v>
      </c>
      <c r="G11" s="22">
        <v>773176.7</v>
      </c>
      <c r="H11" s="22">
        <v>7803751.2599999998</v>
      </c>
      <c r="I11" s="22">
        <v>57244.23</v>
      </c>
      <c r="J11" s="22">
        <v>455188.4</v>
      </c>
      <c r="K11" s="22">
        <v>1179263.49</v>
      </c>
      <c r="L11" s="22">
        <v>177914.25</v>
      </c>
      <c r="M11" s="22">
        <v>8635.2900000000009</v>
      </c>
      <c r="N11" s="22">
        <v>174913.16</v>
      </c>
      <c r="O11" s="22">
        <v>11568.86</v>
      </c>
      <c r="P11" s="22">
        <v>12007768.32</v>
      </c>
    </row>
    <row r="12" spans="1:16" x14ac:dyDescent="0.25">
      <c r="A12" s="23" t="s">
        <v>28</v>
      </c>
      <c r="B12" s="23" t="s">
        <v>29</v>
      </c>
      <c r="C12" s="22">
        <v>23430.58</v>
      </c>
      <c r="D12" s="22">
        <v>70110.539999999994</v>
      </c>
      <c r="E12" s="22">
        <v>1522657.05</v>
      </c>
      <c r="F12" s="22">
        <v>224702.09</v>
      </c>
      <c r="G12" s="22">
        <v>718991.8</v>
      </c>
      <c r="H12" s="22">
        <v>6775725.25</v>
      </c>
      <c r="I12" s="22">
        <v>51552.18</v>
      </c>
      <c r="J12" s="22">
        <v>354237.51</v>
      </c>
      <c r="K12" s="22">
        <v>857145.12</v>
      </c>
      <c r="L12" s="22">
        <v>159014.6</v>
      </c>
      <c r="M12" s="22">
        <v>7781.87</v>
      </c>
      <c r="N12" s="22">
        <v>191725.2</v>
      </c>
      <c r="O12" s="22">
        <v>10425.51</v>
      </c>
      <c r="P12" s="22">
        <v>10967499.300000001</v>
      </c>
    </row>
    <row r="13" spans="1:16" x14ac:dyDescent="0.25">
      <c r="A13" s="23" t="s">
        <v>30</v>
      </c>
      <c r="B13" s="23" t="s">
        <v>31</v>
      </c>
      <c r="C13" s="22">
        <v>101913.84</v>
      </c>
      <c r="D13" s="22">
        <v>44098.32</v>
      </c>
      <c r="E13" s="22">
        <v>511318.03</v>
      </c>
      <c r="F13" s="22">
        <v>424420.53</v>
      </c>
      <c r="G13" s="22">
        <v>553413.27</v>
      </c>
      <c r="H13" s="22">
        <v>2841211.59</v>
      </c>
      <c r="I13" s="22">
        <v>12164.76</v>
      </c>
      <c r="J13" s="22">
        <v>153304.37</v>
      </c>
      <c r="K13" s="22">
        <v>372810.79</v>
      </c>
      <c r="L13" s="22">
        <v>171379.43</v>
      </c>
      <c r="M13" s="22">
        <v>2874.45</v>
      </c>
      <c r="N13" s="22">
        <v>65706.600000000006</v>
      </c>
      <c r="O13" s="22">
        <v>3850.97</v>
      </c>
      <c r="P13" s="22">
        <v>5258466.95</v>
      </c>
    </row>
    <row r="14" spans="1:16" x14ac:dyDescent="0.25">
      <c r="A14" s="23" t="s">
        <v>32</v>
      </c>
      <c r="B14" s="23" t="s">
        <v>33</v>
      </c>
      <c r="C14" s="22">
        <v>87613.92</v>
      </c>
      <c r="D14" s="22">
        <v>21368.21</v>
      </c>
      <c r="E14" s="22">
        <v>350078.65</v>
      </c>
      <c r="F14" s="22">
        <v>372825.12</v>
      </c>
      <c r="G14" s="22">
        <v>356581.51</v>
      </c>
      <c r="H14" s="22">
        <v>1212838.43</v>
      </c>
      <c r="I14" s="22">
        <v>3692.46</v>
      </c>
      <c r="J14" s="22">
        <v>82510.11</v>
      </c>
      <c r="K14" s="22">
        <v>122609.3</v>
      </c>
      <c r="L14" s="22">
        <v>103844.85</v>
      </c>
      <c r="M14" s="22">
        <v>1152.93</v>
      </c>
      <c r="N14" s="22">
        <v>35451.589999999997</v>
      </c>
      <c r="O14" s="22">
        <v>1544.61</v>
      </c>
      <c r="P14" s="22">
        <v>2752111.69</v>
      </c>
    </row>
    <row r="15" spans="1:16" x14ac:dyDescent="0.25">
      <c r="A15" s="23" t="s">
        <v>34</v>
      </c>
      <c r="B15" s="23" t="s">
        <v>35</v>
      </c>
      <c r="C15" s="22">
        <v>7052.26</v>
      </c>
      <c r="D15" s="22">
        <v>3746.62</v>
      </c>
      <c r="E15" s="22">
        <v>349121.25</v>
      </c>
      <c r="F15" s="22">
        <v>217448.93</v>
      </c>
      <c r="G15" s="22">
        <v>193613.16</v>
      </c>
      <c r="H15" s="22">
        <v>148831.5</v>
      </c>
      <c r="I15" s="22">
        <v>515.48</v>
      </c>
      <c r="J15" s="22">
        <v>5291.99</v>
      </c>
      <c r="K15" s="22">
        <v>43827.38</v>
      </c>
      <c r="L15" s="22">
        <v>7968.93</v>
      </c>
      <c r="M15" s="22">
        <v>160.94999999999999</v>
      </c>
      <c r="N15" s="22">
        <v>23559.55</v>
      </c>
      <c r="O15" s="22">
        <v>215.63</v>
      </c>
      <c r="P15" s="22">
        <v>1001353.63</v>
      </c>
    </row>
    <row r="16" spans="1:16" x14ac:dyDescent="0.25">
      <c r="A16" s="23" t="s">
        <v>36</v>
      </c>
      <c r="B16" s="23" t="s">
        <v>37</v>
      </c>
      <c r="C16" s="22">
        <v>6673.17</v>
      </c>
      <c r="D16" s="22">
        <v>3772.74</v>
      </c>
      <c r="E16" s="22">
        <v>5.1100000000000003</v>
      </c>
      <c r="F16" s="22">
        <v>60997.45</v>
      </c>
      <c r="G16" s="22">
        <v>29416.52</v>
      </c>
      <c r="H16" s="22">
        <v>84790.13</v>
      </c>
      <c r="I16" s="22">
        <v>234.17</v>
      </c>
      <c r="J16" s="22">
        <v>2353.39</v>
      </c>
      <c r="K16" s="22">
        <v>2780.24</v>
      </c>
      <c r="L16" s="22">
        <v>8126.91</v>
      </c>
      <c r="M16" s="22">
        <v>73.12</v>
      </c>
      <c r="N16" s="22">
        <v>1937.09</v>
      </c>
      <c r="O16" s="22">
        <v>97.96</v>
      </c>
      <c r="P16" s="22">
        <v>201258</v>
      </c>
    </row>
    <row r="17" spans="1:16" x14ac:dyDescent="0.25">
      <c r="A17" s="23" t="s">
        <v>38</v>
      </c>
      <c r="B17" s="23" t="s">
        <v>39</v>
      </c>
      <c r="C17" s="22">
        <v>73888.490000000005</v>
      </c>
      <c r="D17" s="22">
        <v>13848.85</v>
      </c>
      <c r="E17" s="22">
        <v>952.29</v>
      </c>
      <c r="F17" s="22">
        <v>94378.74</v>
      </c>
      <c r="G17" s="22">
        <v>133551.82999999999</v>
      </c>
      <c r="H17" s="22">
        <v>979216.8</v>
      </c>
      <c r="I17" s="22">
        <v>2942.81</v>
      </c>
      <c r="J17" s="22">
        <v>74864.73</v>
      </c>
      <c r="K17" s="22">
        <v>76001.679999999993</v>
      </c>
      <c r="L17" s="22">
        <v>87749.01</v>
      </c>
      <c r="M17" s="22">
        <v>918.86</v>
      </c>
      <c r="N17" s="22">
        <v>9954.9500000000007</v>
      </c>
      <c r="O17" s="22">
        <v>1231.02</v>
      </c>
      <c r="P17" s="22">
        <v>1549500.06</v>
      </c>
    </row>
    <row r="18" spans="1:16" x14ac:dyDescent="0.25">
      <c r="A18" s="23" t="s">
        <v>40</v>
      </c>
      <c r="B18" s="23" t="s">
        <v>41</v>
      </c>
      <c r="C18" s="22">
        <v>14299.92</v>
      </c>
      <c r="D18" s="22">
        <v>22730.11</v>
      </c>
      <c r="E18" s="22">
        <v>161239.38</v>
      </c>
      <c r="F18" s="22">
        <v>51595.41</v>
      </c>
      <c r="G18" s="22">
        <v>196831.76</v>
      </c>
      <c r="H18" s="22">
        <v>1628373.16</v>
      </c>
      <c r="I18" s="22">
        <v>8472.2999999999993</v>
      </c>
      <c r="J18" s="22">
        <v>70794.259999999995</v>
      </c>
      <c r="K18" s="22">
        <v>250201.49</v>
      </c>
      <c r="L18" s="22">
        <v>67534.58</v>
      </c>
      <c r="M18" s="22">
        <v>1721.52</v>
      </c>
      <c r="N18" s="22">
        <v>30255.01</v>
      </c>
      <c r="O18" s="22">
        <v>2306.36</v>
      </c>
      <c r="P18" s="22">
        <v>2506355.2599999998</v>
      </c>
    </row>
    <row r="19" spans="1:16" x14ac:dyDescent="0.25">
      <c r="A19" s="23" t="s">
        <v>42</v>
      </c>
      <c r="B19" s="23" t="s">
        <v>43</v>
      </c>
      <c r="C19" s="22">
        <v>14299.92</v>
      </c>
      <c r="D19" s="22">
        <v>22730.11</v>
      </c>
      <c r="E19" s="22">
        <v>161239.38</v>
      </c>
      <c r="F19" s="22">
        <v>51595.41</v>
      </c>
      <c r="G19" s="22">
        <v>196831.76</v>
      </c>
      <c r="H19" s="22">
        <v>1628373.16</v>
      </c>
      <c r="I19" s="22">
        <v>8472.2999999999993</v>
      </c>
      <c r="J19" s="22">
        <v>70794.259999999995</v>
      </c>
      <c r="K19" s="22">
        <v>250201.49</v>
      </c>
      <c r="L19" s="22">
        <v>67534.58</v>
      </c>
      <c r="M19" s="22">
        <v>1721.52</v>
      </c>
      <c r="N19" s="22">
        <v>30255.01</v>
      </c>
      <c r="O19" s="22">
        <v>2306.36</v>
      </c>
      <c r="P19" s="22">
        <v>2506355.2599999998</v>
      </c>
    </row>
    <row r="20" spans="1:16" x14ac:dyDescent="0.25">
      <c r="A20" s="23" t="s">
        <v>44</v>
      </c>
      <c r="B20" s="23" t="s">
        <v>45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</row>
    <row r="21" spans="1:16" x14ac:dyDescent="0.25">
      <c r="A21" s="23" t="s">
        <v>46</v>
      </c>
      <c r="B21" s="23" t="s">
        <v>47</v>
      </c>
      <c r="C21" s="22">
        <v>2266.4699999999998</v>
      </c>
      <c r="D21" s="22">
        <v>38931.67</v>
      </c>
      <c r="E21" s="22">
        <v>137.66999999999999</v>
      </c>
      <c r="F21" s="22">
        <v>18500.64</v>
      </c>
      <c r="G21" s="22">
        <v>316987.01</v>
      </c>
      <c r="H21" s="22">
        <v>1659832.06</v>
      </c>
      <c r="I21" s="22">
        <v>6309.72</v>
      </c>
      <c r="J21" s="22">
        <v>64782.06</v>
      </c>
      <c r="K21" s="22">
        <v>698410.8</v>
      </c>
      <c r="L21" s="22">
        <v>103669.53</v>
      </c>
      <c r="M21" s="22">
        <v>1970.14</v>
      </c>
      <c r="N21" s="22">
        <v>108927.01</v>
      </c>
      <c r="O21" s="22">
        <v>2639.44</v>
      </c>
      <c r="P21" s="22">
        <v>3023364.22</v>
      </c>
    </row>
    <row r="22" spans="1:16" x14ac:dyDescent="0.25">
      <c r="A22" s="23" t="s">
        <v>48</v>
      </c>
      <c r="B22" s="23" t="s">
        <v>49</v>
      </c>
      <c r="C22" s="22">
        <v>251.84</v>
      </c>
      <c r="D22" s="22">
        <v>4325.6899999999996</v>
      </c>
      <c r="E22" s="22">
        <v>15.3</v>
      </c>
      <c r="F22" s="22">
        <v>736887.73</v>
      </c>
      <c r="G22" s="22">
        <v>35220.82</v>
      </c>
      <c r="H22" s="22">
        <v>184425.79</v>
      </c>
      <c r="I22" s="22">
        <v>701.08</v>
      </c>
      <c r="J22" s="22">
        <v>7198.01</v>
      </c>
      <c r="K22" s="22">
        <v>77601.2</v>
      </c>
      <c r="L22" s="22">
        <v>11518.88</v>
      </c>
      <c r="M22" s="22">
        <v>218.9</v>
      </c>
      <c r="N22" s="22">
        <v>12103</v>
      </c>
      <c r="O22" s="22">
        <v>293.27</v>
      </c>
      <c r="P22" s="22">
        <v>1070761.51</v>
      </c>
    </row>
    <row r="23" spans="1:16" x14ac:dyDescent="0.25">
      <c r="A23" s="24">
        <v>19999</v>
      </c>
      <c r="B23" s="19" t="s">
        <v>50</v>
      </c>
      <c r="C23" s="25">
        <v>3395392.4</v>
      </c>
      <c r="D23" s="25">
        <v>297171.82</v>
      </c>
      <c r="E23" s="25">
        <v>3162159.08</v>
      </c>
      <c r="F23" s="25">
        <v>1905384.38</v>
      </c>
      <c r="G23" s="25">
        <v>2983168.55</v>
      </c>
      <c r="H23" s="25">
        <v>24502638.370000001</v>
      </c>
      <c r="I23" s="25">
        <v>145149.6</v>
      </c>
      <c r="J23" s="25">
        <v>1324224.45</v>
      </c>
      <c r="K23" s="25">
        <v>4254492.95</v>
      </c>
      <c r="L23" s="25">
        <v>764425.21</v>
      </c>
      <c r="M23" s="25">
        <v>26844.19</v>
      </c>
      <c r="N23" s="25">
        <v>614759.01</v>
      </c>
      <c r="O23" s="25">
        <v>35963.69</v>
      </c>
      <c r="P23" s="25">
        <v>43411773.700000003</v>
      </c>
    </row>
    <row r="24" spans="1:16" x14ac:dyDescent="0.25">
      <c r="A24" s="23" t="s">
        <v>0</v>
      </c>
      <c r="B24" s="23" t="s">
        <v>0</v>
      </c>
      <c r="C24" s="26" t="s">
        <v>0</v>
      </c>
      <c r="D24" s="26" t="s">
        <v>0</v>
      </c>
      <c r="E24" s="26" t="s">
        <v>0</v>
      </c>
      <c r="F24" s="26" t="s">
        <v>0</v>
      </c>
      <c r="G24" s="26" t="s">
        <v>0</v>
      </c>
      <c r="H24" s="26" t="s">
        <v>0</v>
      </c>
      <c r="I24" s="26" t="s">
        <v>0</v>
      </c>
      <c r="J24" s="26" t="s">
        <v>0</v>
      </c>
      <c r="K24" s="26" t="s">
        <v>0</v>
      </c>
      <c r="L24" s="26" t="s">
        <v>0</v>
      </c>
      <c r="M24" s="26" t="s">
        <v>0</v>
      </c>
      <c r="N24" s="26" t="s">
        <v>0</v>
      </c>
      <c r="O24" s="26" t="s">
        <v>0</v>
      </c>
      <c r="P24" s="26" t="s">
        <v>0</v>
      </c>
    </row>
    <row r="25" spans="1:16" x14ac:dyDescent="0.25">
      <c r="A25" s="23" t="s">
        <v>51</v>
      </c>
      <c r="B25" s="23" t="s">
        <v>52</v>
      </c>
      <c r="C25" s="22">
        <v>390736.31</v>
      </c>
      <c r="D25" s="22">
        <v>218829.77</v>
      </c>
      <c r="E25" s="22">
        <v>40590836.840000004</v>
      </c>
      <c r="F25" s="22">
        <v>532367.56999999995</v>
      </c>
      <c r="G25" s="22">
        <v>2189025.36</v>
      </c>
      <c r="H25" s="22">
        <v>6165000.1799999997</v>
      </c>
      <c r="I25" s="22">
        <v>132998.04</v>
      </c>
      <c r="J25" s="22">
        <v>1824234.88</v>
      </c>
      <c r="K25" s="22">
        <v>2713588.22</v>
      </c>
      <c r="L25" s="22">
        <v>697671.27</v>
      </c>
      <c r="M25" s="22">
        <v>41527.279999999999</v>
      </c>
      <c r="N25" s="22">
        <v>484500.23</v>
      </c>
      <c r="O25" s="22">
        <v>55634.85</v>
      </c>
      <c r="P25" s="22">
        <v>56036950.799999997</v>
      </c>
    </row>
    <row r="26" spans="1:16" x14ac:dyDescent="0.25">
      <c r="A26" s="23" t="s">
        <v>53</v>
      </c>
      <c r="B26" s="23" t="s">
        <v>54</v>
      </c>
      <c r="C26" s="22">
        <v>19943.25</v>
      </c>
      <c r="D26" s="22">
        <v>68691.240000000005</v>
      </c>
      <c r="E26" s="22">
        <v>33431504.050000001</v>
      </c>
      <c r="F26" s="22">
        <v>257329.03</v>
      </c>
      <c r="G26" s="22">
        <v>1174939.08</v>
      </c>
      <c r="H26" s="22">
        <v>1338207.94</v>
      </c>
      <c r="I26" s="22">
        <v>96434.59</v>
      </c>
      <c r="J26" s="22">
        <v>979852.78</v>
      </c>
      <c r="K26" s="22">
        <v>1502386.23</v>
      </c>
      <c r="L26" s="22">
        <v>392924.77</v>
      </c>
      <c r="M26" s="22">
        <v>30110.720000000001</v>
      </c>
      <c r="N26" s="22">
        <v>317478.82</v>
      </c>
      <c r="O26" s="22">
        <v>40339.870000000003</v>
      </c>
      <c r="P26" s="22">
        <v>39650142.369999997</v>
      </c>
    </row>
    <row r="27" spans="1:16" x14ac:dyDescent="0.25">
      <c r="A27" s="23" t="s">
        <v>55</v>
      </c>
      <c r="B27" s="23" t="s">
        <v>56</v>
      </c>
      <c r="C27" s="22">
        <v>19533.099999999999</v>
      </c>
      <c r="D27" s="22">
        <v>66447.740000000005</v>
      </c>
      <c r="E27" s="22">
        <v>31984232.609999999</v>
      </c>
      <c r="F27" s="22">
        <v>246842.88</v>
      </c>
      <c r="G27" s="22">
        <v>1131175.24</v>
      </c>
      <c r="H27" s="22">
        <v>1284992.99</v>
      </c>
      <c r="I27" s="22">
        <v>92284.61</v>
      </c>
      <c r="J27" s="22">
        <v>938051.19</v>
      </c>
      <c r="K27" s="22">
        <v>1450926.81</v>
      </c>
      <c r="L27" s="22">
        <v>377465.53</v>
      </c>
      <c r="M27" s="22">
        <v>28814.93</v>
      </c>
      <c r="N27" s="22">
        <v>304110.17</v>
      </c>
      <c r="O27" s="22">
        <v>38603.879999999997</v>
      </c>
      <c r="P27" s="22">
        <v>37963481.68</v>
      </c>
    </row>
    <row r="28" spans="1:16" x14ac:dyDescent="0.25">
      <c r="A28" s="23" t="s">
        <v>57</v>
      </c>
      <c r="B28" s="23" t="s">
        <v>58</v>
      </c>
      <c r="C28" s="22">
        <v>269.93</v>
      </c>
      <c r="D28" s="22">
        <v>1475.8</v>
      </c>
      <c r="E28" s="22">
        <v>952001.94</v>
      </c>
      <c r="F28" s="22">
        <v>6897.7</v>
      </c>
      <c r="G28" s="22">
        <v>28787.74</v>
      </c>
      <c r="H28" s="22">
        <v>35004.400000000001</v>
      </c>
      <c r="I28" s="22">
        <v>2729.82</v>
      </c>
      <c r="J28" s="22">
        <v>27496.720000000001</v>
      </c>
      <c r="K28" s="22">
        <v>33849.57</v>
      </c>
      <c r="L28" s="22">
        <v>10168.99</v>
      </c>
      <c r="M28" s="22">
        <v>852.36</v>
      </c>
      <c r="N28" s="22">
        <v>8793.77</v>
      </c>
      <c r="O28" s="22">
        <v>1141.92</v>
      </c>
      <c r="P28" s="22">
        <v>1109470.6599999999</v>
      </c>
    </row>
    <row r="29" spans="1:16" x14ac:dyDescent="0.25">
      <c r="A29" s="23" t="s">
        <v>59</v>
      </c>
      <c r="B29" s="23" t="s">
        <v>60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</row>
    <row r="30" spans="1:16" x14ac:dyDescent="0.25">
      <c r="A30" s="23" t="s">
        <v>61</v>
      </c>
      <c r="B30" s="23" t="s">
        <v>62</v>
      </c>
      <c r="C30" s="22">
        <v>140.22</v>
      </c>
      <c r="D30" s="22">
        <v>767.7</v>
      </c>
      <c r="E30" s="22">
        <v>495269.5</v>
      </c>
      <c r="F30" s="22">
        <v>3588.45</v>
      </c>
      <c r="G30" s="22">
        <v>14976.1</v>
      </c>
      <c r="H30" s="22">
        <v>18210.55</v>
      </c>
      <c r="I30" s="22">
        <v>1420.16</v>
      </c>
      <c r="J30" s="22">
        <v>14304.87</v>
      </c>
      <c r="K30" s="22">
        <v>17609.849999999999</v>
      </c>
      <c r="L30" s="22">
        <v>5290.25</v>
      </c>
      <c r="M30" s="22">
        <v>443.43</v>
      </c>
      <c r="N30" s="22">
        <v>4574.88</v>
      </c>
      <c r="O30" s="22">
        <v>594.07000000000005</v>
      </c>
      <c r="P30" s="22">
        <v>577190.03</v>
      </c>
    </row>
    <row r="31" spans="1:16" x14ac:dyDescent="0.25">
      <c r="A31" s="23" t="s">
        <v>63</v>
      </c>
      <c r="B31" s="23" t="s">
        <v>64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</row>
    <row r="32" spans="1:16" x14ac:dyDescent="0.25">
      <c r="A32" s="23" t="s">
        <v>65</v>
      </c>
      <c r="B32" s="23" t="s">
        <v>66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</row>
    <row r="33" spans="1:16" x14ac:dyDescent="0.25">
      <c r="A33" s="23" t="s">
        <v>67</v>
      </c>
      <c r="B33" s="23" t="s">
        <v>68</v>
      </c>
      <c r="C33" s="22">
        <v>4285.51</v>
      </c>
      <c r="D33" s="22">
        <v>14784.25</v>
      </c>
      <c r="E33" s="22">
        <v>7158988.5099999998</v>
      </c>
      <c r="F33" s="22">
        <v>55444.26</v>
      </c>
      <c r="G33" s="22">
        <v>253034.61</v>
      </c>
      <c r="H33" s="22">
        <v>288292.82</v>
      </c>
      <c r="I33" s="22">
        <v>20784.150000000001</v>
      </c>
      <c r="J33" s="22">
        <v>211173.19</v>
      </c>
      <c r="K33" s="22">
        <v>323424.03000000003</v>
      </c>
      <c r="L33" s="22">
        <v>84643.92</v>
      </c>
      <c r="M33" s="22">
        <v>6489.64</v>
      </c>
      <c r="N33" s="22">
        <v>68416.52</v>
      </c>
      <c r="O33" s="22">
        <v>8694.2900000000009</v>
      </c>
      <c r="P33" s="22">
        <v>8498455.6999999993</v>
      </c>
    </row>
    <row r="34" spans="1:16" x14ac:dyDescent="0.25">
      <c r="A34" s="23" t="s">
        <v>69</v>
      </c>
      <c r="B34" s="23" t="s">
        <v>70</v>
      </c>
      <c r="C34" s="22">
        <v>4278.74</v>
      </c>
      <c r="D34" s="22">
        <v>14748.04</v>
      </c>
      <c r="E34" s="22">
        <v>7135708.4500000002</v>
      </c>
      <c r="F34" s="22">
        <v>55275.43</v>
      </c>
      <c r="G34" s="22">
        <v>252330.2</v>
      </c>
      <c r="H34" s="22">
        <v>287436.68</v>
      </c>
      <c r="I34" s="22">
        <v>20717.400000000001</v>
      </c>
      <c r="J34" s="22">
        <v>210500.73</v>
      </c>
      <c r="K34" s="22">
        <v>322596.19</v>
      </c>
      <c r="L34" s="22">
        <v>84395.13</v>
      </c>
      <c r="M34" s="22">
        <v>6468.8</v>
      </c>
      <c r="N34" s="22">
        <v>68201.399999999994</v>
      </c>
      <c r="O34" s="22">
        <v>8666.36</v>
      </c>
      <c r="P34" s="22">
        <v>8471323.5500000007</v>
      </c>
    </row>
    <row r="35" spans="1:16" x14ac:dyDescent="0.25">
      <c r="A35" s="23" t="s">
        <v>71</v>
      </c>
      <c r="B35" s="23" t="s">
        <v>72</v>
      </c>
      <c r="C35" s="22">
        <v>6.26</v>
      </c>
      <c r="D35" s="22">
        <v>34.32</v>
      </c>
      <c r="E35" s="22">
        <v>22108.400000000001</v>
      </c>
      <c r="F35" s="22">
        <v>160.19</v>
      </c>
      <c r="G35" s="22">
        <v>668.7</v>
      </c>
      <c r="H35" s="22">
        <v>812.91</v>
      </c>
      <c r="I35" s="22">
        <v>63.39</v>
      </c>
      <c r="J35" s="22">
        <v>638.54999999999995</v>
      </c>
      <c r="K35" s="22">
        <v>786.09</v>
      </c>
      <c r="L35" s="22">
        <v>236.06</v>
      </c>
      <c r="M35" s="22">
        <v>19.79</v>
      </c>
      <c r="N35" s="22">
        <v>204.25</v>
      </c>
      <c r="O35" s="22">
        <v>26.52</v>
      </c>
      <c r="P35" s="22">
        <v>25765.43</v>
      </c>
    </row>
    <row r="36" spans="1:16" x14ac:dyDescent="0.25">
      <c r="A36" s="23" t="s">
        <v>73</v>
      </c>
      <c r="B36" s="23" t="s">
        <v>74</v>
      </c>
      <c r="C36" s="22">
        <v>0.51</v>
      </c>
      <c r="D36" s="22">
        <v>1.89</v>
      </c>
      <c r="E36" s="22">
        <v>1171.6600000000001</v>
      </c>
      <c r="F36" s="22">
        <v>8.64</v>
      </c>
      <c r="G36" s="22">
        <v>35.71</v>
      </c>
      <c r="H36" s="22">
        <v>43.23</v>
      </c>
      <c r="I36" s="22">
        <v>3.36</v>
      </c>
      <c r="J36" s="22">
        <v>33.909999999999997</v>
      </c>
      <c r="K36" s="22">
        <v>41.75</v>
      </c>
      <c r="L36" s="22">
        <v>12.73</v>
      </c>
      <c r="M36" s="22">
        <v>1.05</v>
      </c>
      <c r="N36" s="22">
        <v>10.87</v>
      </c>
      <c r="O36" s="22">
        <v>1.41</v>
      </c>
      <c r="P36" s="22">
        <v>1366.72</v>
      </c>
    </row>
    <row r="37" spans="1:16" x14ac:dyDescent="0.25">
      <c r="A37" s="23" t="s">
        <v>75</v>
      </c>
      <c r="B37" s="23" t="s">
        <v>76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</row>
    <row r="38" spans="1:16" x14ac:dyDescent="0.25">
      <c r="A38" s="23" t="s">
        <v>77</v>
      </c>
      <c r="B38" s="23" t="s">
        <v>78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</row>
    <row r="39" spans="1:16" x14ac:dyDescent="0.25">
      <c r="A39" s="23" t="s">
        <v>79</v>
      </c>
      <c r="B39" s="23" t="s">
        <v>80</v>
      </c>
      <c r="C39" s="22">
        <v>366507.55</v>
      </c>
      <c r="D39" s="22">
        <v>135354.28</v>
      </c>
      <c r="E39" s="22">
        <v>344.28</v>
      </c>
      <c r="F39" s="22">
        <v>219594.28</v>
      </c>
      <c r="G39" s="22">
        <v>761051.67</v>
      </c>
      <c r="H39" s="22">
        <v>4538499.42</v>
      </c>
      <c r="I39" s="22">
        <v>15779.3</v>
      </c>
      <c r="J39" s="22">
        <v>633208.91</v>
      </c>
      <c r="K39" s="22">
        <v>887777.96</v>
      </c>
      <c r="L39" s="22">
        <v>220102.58</v>
      </c>
      <c r="M39" s="22">
        <v>4926.92</v>
      </c>
      <c r="N39" s="22">
        <v>98604.89</v>
      </c>
      <c r="O39" s="22">
        <v>6600.69</v>
      </c>
      <c r="P39" s="22">
        <v>7888352.7300000004</v>
      </c>
    </row>
    <row r="40" spans="1:16" ht="30.75" customHeight="1" x14ac:dyDescent="0.25">
      <c r="A40" s="23" t="s">
        <v>81</v>
      </c>
      <c r="B40" s="23" t="s">
        <v>82</v>
      </c>
      <c r="C40" s="22">
        <v>348725.39</v>
      </c>
      <c r="D40" s="22">
        <v>113043.55</v>
      </c>
      <c r="E40" s="22">
        <v>295.22000000000003</v>
      </c>
      <c r="F40" s="22">
        <v>175091.18</v>
      </c>
      <c r="G40" s="22">
        <v>598248.43000000005</v>
      </c>
      <c r="H40" s="22">
        <v>4080840.21</v>
      </c>
      <c r="I40" s="22">
        <v>13530.8</v>
      </c>
      <c r="J40" s="22">
        <v>334509.52</v>
      </c>
      <c r="K40" s="22">
        <v>780679.99</v>
      </c>
      <c r="L40" s="22">
        <v>192804.36</v>
      </c>
      <c r="M40" s="22">
        <v>4224.8500000000004</v>
      </c>
      <c r="N40" s="22">
        <v>85253.61</v>
      </c>
      <c r="O40" s="22">
        <v>5660.11</v>
      </c>
      <c r="P40" s="22">
        <v>6732907.2199999997</v>
      </c>
    </row>
    <row r="41" spans="1:16" x14ac:dyDescent="0.25">
      <c r="A41" s="23" t="s">
        <v>83</v>
      </c>
      <c r="B41" s="23" t="s">
        <v>84</v>
      </c>
      <c r="C41" s="22">
        <v>17782.16</v>
      </c>
      <c r="D41" s="22">
        <v>22310.73</v>
      </c>
      <c r="E41" s="22">
        <v>49.06</v>
      </c>
      <c r="F41" s="22">
        <v>44503.1</v>
      </c>
      <c r="G41" s="22">
        <v>162803.24</v>
      </c>
      <c r="H41" s="22">
        <v>457659.21</v>
      </c>
      <c r="I41" s="22">
        <v>2248.5</v>
      </c>
      <c r="J41" s="22">
        <v>298699.39</v>
      </c>
      <c r="K41" s="22">
        <v>107097.97</v>
      </c>
      <c r="L41" s="22">
        <v>27298.22</v>
      </c>
      <c r="M41" s="22">
        <v>702.07</v>
      </c>
      <c r="N41" s="22">
        <v>13351.28</v>
      </c>
      <c r="O41" s="22">
        <v>940.58</v>
      </c>
      <c r="P41" s="22">
        <v>1155445.51</v>
      </c>
    </row>
    <row r="42" spans="1:16" x14ac:dyDescent="0.25">
      <c r="A42" s="23" t="s">
        <v>85</v>
      </c>
      <c r="B42" s="23" t="s">
        <v>86</v>
      </c>
      <c r="C42" s="22">
        <v>2688.87</v>
      </c>
      <c r="D42" s="22">
        <v>9228.84</v>
      </c>
      <c r="E42" s="22">
        <v>4195871.42</v>
      </c>
      <c r="F42" s="22">
        <v>34449.050000000003</v>
      </c>
      <c r="G42" s="22">
        <v>194124.25</v>
      </c>
      <c r="H42" s="22">
        <v>179208.52</v>
      </c>
      <c r="I42" s="22">
        <v>12899.59</v>
      </c>
      <c r="J42" s="22">
        <v>131087.14000000001</v>
      </c>
      <c r="K42" s="22">
        <v>213262.62</v>
      </c>
      <c r="L42" s="22">
        <v>52674.98</v>
      </c>
      <c r="M42" s="22">
        <v>4027.76</v>
      </c>
      <c r="N42" s="22">
        <v>276971.40999999997</v>
      </c>
      <c r="O42" s="22">
        <v>5396.07</v>
      </c>
      <c r="P42" s="22">
        <v>5311890.5199999996</v>
      </c>
    </row>
    <row r="43" spans="1:16" x14ac:dyDescent="0.25">
      <c r="A43" s="23" t="s">
        <v>87</v>
      </c>
      <c r="B43" s="23" t="s">
        <v>88</v>
      </c>
      <c r="C43" s="22">
        <v>2.67</v>
      </c>
      <c r="D43" s="22">
        <v>18.68</v>
      </c>
      <c r="E43" s="22">
        <v>13166.86</v>
      </c>
      <c r="F43" s="22">
        <v>93.72</v>
      </c>
      <c r="G43" s="22">
        <v>381</v>
      </c>
      <c r="H43" s="22">
        <v>472.37</v>
      </c>
      <c r="I43" s="22">
        <v>37.64</v>
      </c>
      <c r="J43" s="22">
        <v>378.23</v>
      </c>
      <c r="K43" s="22">
        <v>435.84</v>
      </c>
      <c r="L43" s="22">
        <v>136.81</v>
      </c>
      <c r="M43" s="22">
        <v>11.75</v>
      </c>
      <c r="N43" s="22">
        <v>120.55</v>
      </c>
      <c r="O43" s="22">
        <v>15.74</v>
      </c>
      <c r="P43" s="22">
        <v>15271.86</v>
      </c>
    </row>
    <row r="44" spans="1:16" x14ac:dyDescent="0.25">
      <c r="A44" s="23" t="s">
        <v>89</v>
      </c>
      <c r="B44" s="23" t="s">
        <v>90</v>
      </c>
      <c r="C44" s="22">
        <v>111609.34</v>
      </c>
      <c r="D44" s="22">
        <v>152471.70000000001</v>
      </c>
      <c r="E44" s="22">
        <v>9767420.6300000008</v>
      </c>
      <c r="F44" s="22">
        <v>261566.62</v>
      </c>
      <c r="G44" s="22">
        <v>2420573.16</v>
      </c>
      <c r="H44" s="22">
        <v>9094912.6899999995</v>
      </c>
      <c r="I44" s="22">
        <v>40639.449999999997</v>
      </c>
      <c r="J44" s="22">
        <v>613960.46</v>
      </c>
      <c r="K44" s="22">
        <v>600624.68000000005</v>
      </c>
      <c r="L44" s="22">
        <v>246977.35</v>
      </c>
      <c r="M44" s="22">
        <v>12689.25</v>
      </c>
      <c r="N44" s="22">
        <v>563251.15</v>
      </c>
      <c r="O44" s="22">
        <v>17000.02</v>
      </c>
      <c r="P44" s="22">
        <v>23903696.5</v>
      </c>
    </row>
    <row r="45" spans="1:16" x14ac:dyDescent="0.25">
      <c r="A45" s="23" t="s">
        <v>91</v>
      </c>
      <c r="B45" s="23" t="s">
        <v>92</v>
      </c>
      <c r="C45" s="22">
        <v>36881599.939999998</v>
      </c>
      <c r="D45" s="22">
        <v>47247.76</v>
      </c>
      <c r="E45" s="22">
        <v>78533534.920000002</v>
      </c>
      <c r="F45" s="22">
        <v>245886.14</v>
      </c>
      <c r="G45" s="22">
        <v>1272690.79</v>
      </c>
      <c r="H45" s="22">
        <v>1726763.47</v>
      </c>
      <c r="I45" s="22">
        <v>7911.42</v>
      </c>
      <c r="J45" s="22">
        <v>506864.95</v>
      </c>
      <c r="K45" s="22">
        <v>727530.66</v>
      </c>
      <c r="L45" s="22">
        <v>212395.57</v>
      </c>
      <c r="M45" s="22">
        <v>2407.86</v>
      </c>
      <c r="N45" s="22">
        <v>32436.69</v>
      </c>
      <c r="O45" s="22">
        <v>3225.86</v>
      </c>
      <c r="P45" s="22">
        <v>120200496.03</v>
      </c>
    </row>
    <row r="46" spans="1:16" x14ac:dyDescent="0.25">
      <c r="A46" s="23" t="s">
        <v>93</v>
      </c>
      <c r="B46" s="23" t="s">
        <v>94</v>
      </c>
      <c r="C46" s="22">
        <v>959649.89</v>
      </c>
      <c r="D46" s="22">
        <v>2390.7600000000002</v>
      </c>
      <c r="E46" s="22">
        <v>46462882.880000003</v>
      </c>
      <c r="F46" s="22">
        <v>4460.33</v>
      </c>
      <c r="G46" s="22">
        <v>212559.01</v>
      </c>
      <c r="H46" s="22">
        <v>412504.73</v>
      </c>
      <c r="I46" s="22">
        <v>1517.04</v>
      </c>
      <c r="J46" s="22">
        <v>15246.23</v>
      </c>
      <c r="K46" s="22">
        <v>154813.26999999999</v>
      </c>
      <c r="L46" s="22">
        <v>17173.87</v>
      </c>
      <c r="M46" s="22">
        <v>473.68</v>
      </c>
      <c r="N46" s="22">
        <v>5068.0200000000004</v>
      </c>
      <c r="O46" s="22">
        <v>634.6</v>
      </c>
      <c r="P46" s="22">
        <v>48249374.310000002</v>
      </c>
    </row>
    <row r="47" spans="1:16" x14ac:dyDescent="0.25">
      <c r="A47" s="23" t="s">
        <v>95</v>
      </c>
      <c r="B47" s="23" t="s">
        <v>96</v>
      </c>
      <c r="C47" s="22">
        <v>21558992.210000001</v>
      </c>
      <c r="D47" s="22">
        <v>2073.0100000000002</v>
      </c>
      <c r="E47" s="22">
        <v>32070107.329999998</v>
      </c>
      <c r="F47" s="22">
        <v>207539.68</v>
      </c>
      <c r="G47" s="22">
        <v>10442.040000000001</v>
      </c>
      <c r="H47" s="22">
        <v>0</v>
      </c>
      <c r="I47" s="22">
        <v>0</v>
      </c>
      <c r="J47" s="22">
        <v>0</v>
      </c>
      <c r="K47" s="22">
        <v>0</v>
      </c>
      <c r="L47" s="22">
        <v>6048.98</v>
      </c>
      <c r="M47" s="22">
        <v>0</v>
      </c>
      <c r="N47" s="22">
        <v>31.85</v>
      </c>
      <c r="O47" s="22">
        <v>0</v>
      </c>
      <c r="P47" s="22">
        <v>53855235.100000001</v>
      </c>
    </row>
    <row r="48" spans="1:16" x14ac:dyDescent="0.25">
      <c r="A48" s="23" t="s">
        <v>97</v>
      </c>
      <c r="B48" s="23" t="s">
        <v>98</v>
      </c>
      <c r="C48" s="22">
        <v>10065817.25</v>
      </c>
      <c r="D48" s="22">
        <v>2073.0100000000002</v>
      </c>
      <c r="E48" s="22">
        <v>29869974.960000001</v>
      </c>
      <c r="F48" s="22">
        <v>207539.68</v>
      </c>
      <c r="G48" s="22">
        <v>10442.040000000001</v>
      </c>
      <c r="H48" s="22">
        <v>0</v>
      </c>
      <c r="I48" s="22">
        <v>0</v>
      </c>
      <c r="J48" s="22">
        <v>0</v>
      </c>
      <c r="K48" s="22">
        <v>0</v>
      </c>
      <c r="L48" s="22">
        <v>6048.98</v>
      </c>
      <c r="M48" s="22">
        <v>0</v>
      </c>
      <c r="N48" s="22">
        <v>31.85</v>
      </c>
      <c r="O48" s="22">
        <v>0</v>
      </c>
      <c r="P48" s="22">
        <v>40161927.770000003</v>
      </c>
    </row>
    <row r="49" spans="1:16" x14ac:dyDescent="0.25">
      <c r="A49" s="23" t="s">
        <v>99</v>
      </c>
      <c r="B49" s="23" t="s">
        <v>100</v>
      </c>
      <c r="C49" s="22">
        <v>11493174.960000001</v>
      </c>
      <c r="D49" s="22">
        <v>0</v>
      </c>
      <c r="E49" s="22">
        <v>2200132.37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13693307.33</v>
      </c>
    </row>
    <row r="50" spans="1:16" x14ac:dyDescent="0.25">
      <c r="A50" s="23" t="s">
        <v>101</v>
      </c>
      <c r="B50" s="23" t="s">
        <v>102</v>
      </c>
      <c r="C50" s="22">
        <v>14362957.84</v>
      </c>
      <c r="D50" s="22">
        <v>42783.99</v>
      </c>
      <c r="E50" s="22">
        <v>544.71</v>
      </c>
      <c r="F50" s="22">
        <v>33886.129999999997</v>
      </c>
      <c r="G50" s="22">
        <v>1049689.74</v>
      </c>
      <c r="H50" s="22">
        <v>1314258.74</v>
      </c>
      <c r="I50" s="22">
        <v>6394.38</v>
      </c>
      <c r="J50" s="22">
        <v>491618.72</v>
      </c>
      <c r="K50" s="22">
        <v>572717.39</v>
      </c>
      <c r="L50" s="22">
        <v>189172.72</v>
      </c>
      <c r="M50" s="22">
        <v>1934.18</v>
      </c>
      <c r="N50" s="22">
        <v>27336.82</v>
      </c>
      <c r="O50" s="22">
        <v>2591.2600000000002</v>
      </c>
      <c r="P50" s="22">
        <v>18095886.620000001</v>
      </c>
    </row>
    <row r="51" spans="1:16" x14ac:dyDescent="0.25">
      <c r="A51" s="23" t="s">
        <v>103</v>
      </c>
      <c r="B51" s="23" t="s">
        <v>104</v>
      </c>
      <c r="C51" s="22">
        <v>8308297.0899999999</v>
      </c>
      <c r="D51" s="22">
        <v>21486.87</v>
      </c>
      <c r="E51" s="22">
        <v>7567020.6799999997</v>
      </c>
      <c r="F51" s="22">
        <v>3179122.79</v>
      </c>
      <c r="G51" s="22">
        <v>531425.37</v>
      </c>
      <c r="H51" s="22">
        <v>649937.76</v>
      </c>
      <c r="I51" s="22">
        <v>3985.49</v>
      </c>
      <c r="J51" s="22">
        <v>76926.13</v>
      </c>
      <c r="K51" s="22">
        <v>803626.24</v>
      </c>
      <c r="L51" s="22">
        <v>63045.86</v>
      </c>
      <c r="M51" s="22">
        <v>1244.47</v>
      </c>
      <c r="N51" s="22">
        <v>23196.98</v>
      </c>
      <c r="O51" s="22">
        <v>1667.15</v>
      </c>
      <c r="P51" s="22">
        <v>21230982.879999999</v>
      </c>
    </row>
    <row r="52" spans="1:16" x14ac:dyDescent="0.25">
      <c r="A52" s="23" t="s">
        <v>105</v>
      </c>
      <c r="B52" s="23" t="s">
        <v>106</v>
      </c>
      <c r="C52" s="22">
        <v>4183828.81</v>
      </c>
      <c r="D52" s="22">
        <v>6112.61</v>
      </c>
      <c r="E52" s="22">
        <v>4006167.84</v>
      </c>
      <c r="F52" s="22">
        <v>1095600.8999999999</v>
      </c>
      <c r="G52" s="22">
        <v>220919.26</v>
      </c>
      <c r="H52" s="22">
        <v>288296.05</v>
      </c>
      <c r="I52" s="22">
        <v>1814.46</v>
      </c>
      <c r="J52" s="22">
        <v>37208.89</v>
      </c>
      <c r="K52" s="22">
        <v>371275.88</v>
      </c>
      <c r="L52" s="22">
        <v>16860.650000000001</v>
      </c>
      <c r="M52" s="22">
        <v>566.54</v>
      </c>
      <c r="N52" s="22">
        <v>9152.3799999999992</v>
      </c>
      <c r="O52" s="22">
        <v>759.01</v>
      </c>
      <c r="P52" s="22">
        <v>10238563.279999999</v>
      </c>
    </row>
    <row r="53" spans="1:16" x14ac:dyDescent="0.25">
      <c r="A53" s="23" t="s">
        <v>107</v>
      </c>
      <c r="B53" s="23" t="s">
        <v>108</v>
      </c>
      <c r="C53" s="22">
        <v>2234848.37</v>
      </c>
      <c r="D53" s="22">
        <v>1833.78</v>
      </c>
      <c r="E53" s="22">
        <v>1493797.85</v>
      </c>
      <c r="F53" s="22">
        <v>91725.15</v>
      </c>
      <c r="G53" s="22">
        <v>66275.8</v>
      </c>
      <c r="H53" s="22">
        <v>86488.86</v>
      </c>
      <c r="I53" s="22">
        <v>544.34</v>
      </c>
      <c r="J53" s="22">
        <v>11162.66</v>
      </c>
      <c r="K53" s="22">
        <v>111382.73</v>
      </c>
      <c r="L53" s="22">
        <v>5058.2299999999996</v>
      </c>
      <c r="M53" s="22">
        <v>169.96</v>
      </c>
      <c r="N53" s="22">
        <v>2745.66</v>
      </c>
      <c r="O53" s="22">
        <v>227.7</v>
      </c>
      <c r="P53" s="22">
        <v>4106261.09</v>
      </c>
    </row>
    <row r="54" spans="1:16" x14ac:dyDescent="0.25">
      <c r="A54" s="23" t="s">
        <v>109</v>
      </c>
      <c r="B54" s="23" t="s">
        <v>110</v>
      </c>
      <c r="C54" s="22">
        <v>1912276.41</v>
      </c>
      <c r="D54" s="22">
        <v>1222.47</v>
      </c>
      <c r="E54" s="22">
        <v>1657569.04</v>
      </c>
      <c r="F54" s="22">
        <v>850521.58</v>
      </c>
      <c r="G54" s="22">
        <v>44183.68</v>
      </c>
      <c r="H54" s="22">
        <v>57659.16</v>
      </c>
      <c r="I54" s="22">
        <v>362.89</v>
      </c>
      <c r="J54" s="22">
        <v>7441.76</v>
      </c>
      <c r="K54" s="22">
        <v>74255.149999999994</v>
      </c>
      <c r="L54" s="22">
        <v>3372.06</v>
      </c>
      <c r="M54" s="22">
        <v>113.31</v>
      </c>
      <c r="N54" s="22">
        <v>1830.5</v>
      </c>
      <c r="O54" s="22">
        <v>151.80000000000001</v>
      </c>
      <c r="P54" s="22">
        <v>4610959.8099999996</v>
      </c>
    </row>
    <row r="55" spans="1:16" x14ac:dyDescent="0.25">
      <c r="A55" s="23" t="s">
        <v>111</v>
      </c>
      <c r="B55" s="23" t="s">
        <v>112</v>
      </c>
      <c r="C55" s="22">
        <v>36704.03</v>
      </c>
      <c r="D55" s="22">
        <v>3056.36</v>
      </c>
      <c r="E55" s="22">
        <v>854800.95</v>
      </c>
      <c r="F55" s="22">
        <v>153354.17000000001</v>
      </c>
      <c r="G55" s="22">
        <v>110459.78</v>
      </c>
      <c r="H55" s="22">
        <v>144148.03</v>
      </c>
      <c r="I55" s="22">
        <v>907.23</v>
      </c>
      <c r="J55" s="22">
        <v>18604.47</v>
      </c>
      <c r="K55" s="22">
        <v>185638</v>
      </c>
      <c r="L55" s="22">
        <v>8430.36</v>
      </c>
      <c r="M55" s="22">
        <v>283.27</v>
      </c>
      <c r="N55" s="22">
        <v>4576.22</v>
      </c>
      <c r="O55" s="22">
        <v>379.51</v>
      </c>
      <c r="P55" s="22">
        <v>1521342.38</v>
      </c>
    </row>
    <row r="56" spans="1:16" x14ac:dyDescent="0.25">
      <c r="A56" s="23" t="s">
        <v>113</v>
      </c>
      <c r="B56" s="23" t="s">
        <v>114</v>
      </c>
      <c r="C56" s="22">
        <v>4124468.28</v>
      </c>
      <c r="D56" s="22">
        <v>15374.26</v>
      </c>
      <c r="E56" s="22">
        <v>3560852.84</v>
      </c>
      <c r="F56" s="22">
        <v>2083521.89</v>
      </c>
      <c r="G56" s="22">
        <v>310506.11</v>
      </c>
      <c r="H56" s="22">
        <v>361641.71</v>
      </c>
      <c r="I56" s="22">
        <v>2171.0300000000002</v>
      </c>
      <c r="J56" s="22">
        <v>39717.24</v>
      </c>
      <c r="K56" s="22">
        <v>432350.36</v>
      </c>
      <c r="L56" s="22">
        <v>46185.21</v>
      </c>
      <c r="M56" s="22">
        <v>677.93</v>
      </c>
      <c r="N56" s="22">
        <v>14044.6</v>
      </c>
      <c r="O56" s="22">
        <v>908.14</v>
      </c>
      <c r="P56" s="22">
        <v>10992419.6</v>
      </c>
    </row>
    <row r="57" spans="1:16" x14ac:dyDescent="0.25">
      <c r="A57" s="23" t="s">
        <v>115</v>
      </c>
      <c r="B57" s="23" t="s">
        <v>116</v>
      </c>
      <c r="C57" s="22">
        <v>8992245.4199999999</v>
      </c>
      <c r="D57" s="22">
        <v>576792.76</v>
      </c>
      <c r="E57" s="22">
        <v>45398588.439999998</v>
      </c>
      <c r="F57" s="22">
        <v>9903505.5399999991</v>
      </c>
      <c r="G57" s="22">
        <v>9747986.8499999996</v>
      </c>
      <c r="H57" s="22">
        <v>37122389.299999997</v>
      </c>
      <c r="I57" s="22">
        <v>134916.17000000001</v>
      </c>
      <c r="J57" s="22">
        <v>4718433.24</v>
      </c>
      <c r="K57" s="22">
        <v>3397889.91</v>
      </c>
      <c r="L57" s="22">
        <v>2483230.64</v>
      </c>
      <c r="M57" s="22">
        <v>39978.14</v>
      </c>
      <c r="N57" s="22">
        <v>1356654.48</v>
      </c>
      <c r="O57" s="22">
        <v>53559.45</v>
      </c>
      <c r="P57" s="22">
        <v>123926170.34</v>
      </c>
    </row>
    <row r="58" spans="1:16" x14ac:dyDescent="0.25">
      <c r="A58" s="23" t="s">
        <v>117</v>
      </c>
      <c r="B58" s="23" t="s">
        <v>118</v>
      </c>
      <c r="C58" s="22">
        <v>7925556.4199999999</v>
      </c>
      <c r="D58" s="22">
        <v>390182.12</v>
      </c>
      <c r="E58" s="22">
        <v>1942578.16</v>
      </c>
      <c r="F58" s="22">
        <v>6128504.6200000001</v>
      </c>
      <c r="G58" s="22">
        <v>6465124.4299999997</v>
      </c>
      <c r="H58" s="22">
        <v>25892172.739999998</v>
      </c>
      <c r="I58" s="22">
        <v>93278.41</v>
      </c>
      <c r="J58" s="22">
        <v>3182961.41</v>
      </c>
      <c r="K58" s="22">
        <v>2116083.29</v>
      </c>
      <c r="L58" s="22">
        <v>1847306.06</v>
      </c>
      <c r="M58" s="22">
        <v>26977.18</v>
      </c>
      <c r="N58" s="22">
        <v>646327.47</v>
      </c>
      <c r="O58" s="22">
        <v>36141.82</v>
      </c>
      <c r="P58" s="22">
        <v>56693194.130000003</v>
      </c>
    </row>
    <row r="59" spans="1:16" x14ac:dyDescent="0.25">
      <c r="A59" s="23" t="s">
        <v>119</v>
      </c>
      <c r="B59" s="23" t="s">
        <v>120</v>
      </c>
      <c r="C59" s="22">
        <v>1178347.56</v>
      </c>
      <c r="D59" s="22">
        <v>33902.14</v>
      </c>
      <c r="E59" s="22">
        <v>279.89</v>
      </c>
      <c r="F59" s="22">
        <v>2704075.25</v>
      </c>
      <c r="G59" s="22">
        <v>860310.46</v>
      </c>
      <c r="H59" s="22">
        <v>1938445.82</v>
      </c>
      <c r="I59" s="22">
        <v>6628.95</v>
      </c>
      <c r="J59" s="22">
        <v>167674.76</v>
      </c>
      <c r="K59" s="22">
        <v>167398.87</v>
      </c>
      <c r="L59" s="22">
        <v>129455.25</v>
      </c>
      <c r="M59" s="22">
        <v>1849.16</v>
      </c>
      <c r="N59" s="22">
        <v>28382.01</v>
      </c>
      <c r="O59" s="22">
        <v>2477.35</v>
      </c>
      <c r="P59" s="22">
        <v>7219227.4699999997</v>
      </c>
    </row>
    <row r="60" spans="1:16" x14ac:dyDescent="0.25">
      <c r="A60" s="23" t="s">
        <v>121</v>
      </c>
      <c r="B60" s="23" t="s">
        <v>122</v>
      </c>
      <c r="C60" s="22">
        <v>200839.94</v>
      </c>
      <c r="D60" s="22">
        <v>64613.599999999999</v>
      </c>
      <c r="E60" s="22">
        <v>432.48</v>
      </c>
      <c r="F60" s="22">
        <v>1139567.1200000001</v>
      </c>
      <c r="G60" s="22">
        <v>925801.97</v>
      </c>
      <c r="H60" s="22">
        <v>3673037.45</v>
      </c>
      <c r="I60" s="22">
        <v>12474.31</v>
      </c>
      <c r="J60" s="22">
        <v>283671.59000000003</v>
      </c>
      <c r="K60" s="22">
        <v>316106.31</v>
      </c>
      <c r="L60" s="22">
        <v>337721.14</v>
      </c>
      <c r="M60" s="22">
        <v>3475.29</v>
      </c>
      <c r="N60" s="22">
        <v>80577.37</v>
      </c>
      <c r="O60" s="22">
        <v>4655.91</v>
      </c>
      <c r="P60" s="22">
        <v>7042974.4800000004</v>
      </c>
    </row>
    <row r="61" spans="1:16" x14ac:dyDescent="0.25">
      <c r="A61" s="23" t="s">
        <v>123</v>
      </c>
      <c r="B61" s="23" t="s">
        <v>124</v>
      </c>
      <c r="C61" s="22">
        <v>6546368.9199999999</v>
      </c>
      <c r="D61" s="22">
        <v>291666.38</v>
      </c>
      <c r="E61" s="22">
        <v>1941865.79</v>
      </c>
      <c r="F61" s="22">
        <v>2284862.25</v>
      </c>
      <c r="G61" s="22">
        <v>4679012</v>
      </c>
      <c r="H61" s="22">
        <v>20280689.469999999</v>
      </c>
      <c r="I61" s="22">
        <v>74175.149999999994</v>
      </c>
      <c r="J61" s="22">
        <v>2731615.06</v>
      </c>
      <c r="K61" s="22">
        <v>1632578.11</v>
      </c>
      <c r="L61" s="22">
        <v>1380129.67</v>
      </c>
      <c r="M61" s="22">
        <v>21652.73</v>
      </c>
      <c r="N61" s="22">
        <v>537368.09</v>
      </c>
      <c r="O61" s="22">
        <v>29008.560000000001</v>
      </c>
      <c r="P61" s="22">
        <v>42430992.18</v>
      </c>
    </row>
    <row r="62" spans="1:16" x14ac:dyDescent="0.25">
      <c r="A62" s="23" t="s">
        <v>125</v>
      </c>
      <c r="B62" s="23" t="s">
        <v>126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</row>
    <row r="63" spans="1:16" x14ac:dyDescent="0.25">
      <c r="A63" s="23" t="s">
        <v>127</v>
      </c>
      <c r="B63" s="23" t="s">
        <v>128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</row>
    <row r="64" spans="1:16" x14ac:dyDescent="0.25">
      <c r="A64" s="23" t="s">
        <v>129</v>
      </c>
      <c r="B64" s="23" t="s">
        <v>130</v>
      </c>
      <c r="C64" s="22">
        <v>1066689</v>
      </c>
      <c r="D64" s="22">
        <v>186606.96</v>
      </c>
      <c r="E64" s="22">
        <v>41538443.57</v>
      </c>
      <c r="F64" s="22">
        <v>3775000.92</v>
      </c>
      <c r="G64" s="22">
        <v>3231130.85</v>
      </c>
      <c r="H64" s="22">
        <v>11230216.560000001</v>
      </c>
      <c r="I64" s="22">
        <v>41637.760000000002</v>
      </c>
      <c r="J64" s="22">
        <v>1535471.83</v>
      </c>
      <c r="K64" s="22">
        <v>1281806.6200000001</v>
      </c>
      <c r="L64" s="22">
        <v>635789.67000000004</v>
      </c>
      <c r="M64" s="22">
        <v>13000.96</v>
      </c>
      <c r="N64" s="22">
        <v>710327.01</v>
      </c>
      <c r="O64" s="22">
        <v>17417.63</v>
      </c>
      <c r="P64" s="22">
        <v>65263539.340000004</v>
      </c>
    </row>
    <row r="65" spans="1:16" x14ac:dyDescent="0.25">
      <c r="A65" s="23" t="s">
        <v>131</v>
      </c>
      <c r="B65" s="23" t="s">
        <v>132</v>
      </c>
      <c r="C65" s="22">
        <v>4.5199999999999996</v>
      </c>
      <c r="D65" s="22">
        <v>0.84</v>
      </c>
      <c r="E65" s="22">
        <v>6795655.7400000002</v>
      </c>
      <c r="F65" s="22">
        <v>743.28</v>
      </c>
      <c r="G65" s="22">
        <v>24.07</v>
      </c>
      <c r="H65" s="22">
        <v>1.88</v>
      </c>
      <c r="I65" s="22">
        <v>0.13</v>
      </c>
      <c r="J65" s="22">
        <v>1.34</v>
      </c>
      <c r="K65" s="22">
        <v>47.9</v>
      </c>
      <c r="L65" s="22">
        <v>3.06</v>
      </c>
      <c r="M65" s="22">
        <v>0.04</v>
      </c>
      <c r="N65" s="22">
        <v>81.09</v>
      </c>
      <c r="O65" s="22">
        <v>0.06</v>
      </c>
      <c r="P65" s="22">
        <v>6796563.9500000002</v>
      </c>
    </row>
    <row r="66" spans="1:16" x14ac:dyDescent="0.25">
      <c r="A66" s="23" t="s">
        <v>133</v>
      </c>
      <c r="B66" s="23" t="s">
        <v>134</v>
      </c>
      <c r="C66" s="22">
        <v>1277.5999999999999</v>
      </c>
      <c r="D66" s="22">
        <v>2203.44</v>
      </c>
      <c r="E66" s="22">
        <v>15275689.050000001</v>
      </c>
      <c r="F66" s="22">
        <v>177930.46</v>
      </c>
      <c r="G66" s="22">
        <v>305974.77</v>
      </c>
      <c r="H66" s="22">
        <v>2452.66</v>
      </c>
      <c r="I66" s="22">
        <v>191.68</v>
      </c>
      <c r="J66" s="22">
        <v>1926.36</v>
      </c>
      <c r="K66" s="22">
        <v>69227.83</v>
      </c>
      <c r="L66" s="22">
        <v>10896.3</v>
      </c>
      <c r="M66" s="22">
        <v>59.85</v>
      </c>
      <c r="N66" s="22">
        <v>21609.3</v>
      </c>
      <c r="O66" s="22">
        <v>80.180000000000007</v>
      </c>
      <c r="P66" s="22">
        <v>15869519.48</v>
      </c>
    </row>
    <row r="67" spans="1:16" x14ac:dyDescent="0.25">
      <c r="A67" s="23" t="s">
        <v>135</v>
      </c>
      <c r="B67" s="23" t="s">
        <v>136</v>
      </c>
      <c r="C67" s="22">
        <v>1065406.8799999999</v>
      </c>
      <c r="D67" s="22">
        <v>184402.68</v>
      </c>
      <c r="E67" s="22">
        <v>19467098.780000001</v>
      </c>
      <c r="F67" s="22">
        <v>3596327.18</v>
      </c>
      <c r="G67" s="22">
        <v>2925132.01</v>
      </c>
      <c r="H67" s="22">
        <v>11227762.02</v>
      </c>
      <c r="I67" s="22">
        <v>41445.949999999997</v>
      </c>
      <c r="J67" s="22">
        <v>1533544.13</v>
      </c>
      <c r="K67" s="22">
        <v>1212530.8899999999</v>
      </c>
      <c r="L67" s="22">
        <v>624890.31000000006</v>
      </c>
      <c r="M67" s="22">
        <v>12941.07</v>
      </c>
      <c r="N67" s="22">
        <v>688636.62</v>
      </c>
      <c r="O67" s="22">
        <v>17337.39</v>
      </c>
      <c r="P67" s="22">
        <v>42597455.909999996</v>
      </c>
    </row>
    <row r="68" spans="1:16" x14ac:dyDescent="0.25">
      <c r="A68" s="23" t="s">
        <v>137</v>
      </c>
      <c r="B68" s="23" t="s">
        <v>138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</row>
    <row r="69" spans="1:16" x14ac:dyDescent="0.25">
      <c r="A69" s="23" t="s">
        <v>139</v>
      </c>
      <c r="B69" s="23" t="s">
        <v>140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</row>
    <row r="70" spans="1:16" x14ac:dyDescent="0.25">
      <c r="A70" s="23" t="s">
        <v>141</v>
      </c>
      <c r="B70" s="23" t="s">
        <v>142</v>
      </c>
      <c r="C70" s="22">
        <v>0</v>
      </c>
      <c r="D70" s="22">
        <v>3.68</v>
      </c>
      <c r="E70" s="22">
        <v>1917566.71</v>
      </c>
      <c r="F70" s="22">
        <v>0</v>
      </c>
      <c r="G70" s="22">
        <v>51731.57</v>
      </c>
      <c r="H70" s="22">
        <v>0</v>
      </c>
      <c r="I70" s="22">
        <v>0</v>
      </c>
      <c r="J70" s="22">
        <v>0</v>
      </c>
      <c r="K70" s="22">
        <v>0</v>
      </c>
      <c r="L70" s="22">
        <v>134.91</v>
      </c>
      <c r="M70" s="22">
        <v>0</v>
      </c>
      <c r="N70" s="22">
        <v>0</v>
      </c>
      <c r="O70" s="22">
        <v>0</v>
      </c>
      <c r="P70" s="22">
        <v>1969436.87</v>
      </c>
    </row>
    <row r="71" spans="1:16" x14ac:dyDescent="0.25">
      <c r="A71" s="23" t="s">
        <v>143</v>
      </c>
      <c r="B71" s="23" t="s">
        <v>144</v>
      </c>
      <c r="C71" s="22">
        <v>421328.99</v>
      </c>
      <c r="D71" s="22">
        <v>238534.5</v>
      </c>
      <c r="E71" s="22">
        <v>4938964.37</v>
      </c>
      <c r="F71" s="22">
        <v>1080263.78</v>
      </c>
      <c r="G71" s="22">
        <v>2116336.2999999998</v>
      </c>
      <c r="H71" s="22">
        <v>12413011.380000001</v>
      </c>
      <c r="I71" s="22">
        <v>42133.19</v>
      </c>
      <c r="J71" s="22">
        <v>657760.18999999994</v>
      </c>
      <c r="K71" s="22">
        <v>1379343.53</v>
      </c>
      <c r="L71" s="22">
        <v>599713.32999999996</v>
      </c>
      <c r="M71" s="22">
        <v>13155.65</v>
      </c>
      <c r="N71" s="22">
        <v>378723.83</v>
      </c>
      <c r="O71" s="22">
        <v>17624.87</v>
      </c>
      <c r="P71" s="22">
        <v>24296893.91</v>
      </c>
    </row>
    <row r="72" spans="1:16" x14ac:dyDescent="0.25">
      <c r="A72" s="23" t="s">
        <v>145</v>
      </c>
      <c r="B72" s="23" t="s">
        <v>146</v>
      </c>
      <c r="C72" s="22">
        <v>161112.97</v>
      </c>
      <c r="D72" s="22">
        <v>100562.44</v>
      </c>
      <c r="E72" s="22">
        <v>1038742.99</v>
      </c>
      <c r="F72" s="22">
        <v>173469.99</v>
      </c>
      <c r="G72" s="22">
        <v>621193.99</v>
      </c>
      <c r="H72" s="22">
        <v>4738770.5</v>
      </c>
      <c r="I72" s="22">
        <v>14368.94</v>
      </c>
      <c r="J72" s="22">
        <v>184554.36</v>
      </c>
      <c r="K72" s="22">
        <v>594562.32999999996</v>
      </c>
      <c r="L72" s="22">
        <v>174819.43</v>
      </c>
      <c r="M72" s="22">
        <v>4486.55</v>
      </c>
      <c r="N72" s="22">
        <v>90884.56</v>
      </c>
      <c r="O72" s="22">
        <v>6010.72</v>
      </c>
      <c r="P72" s="22">
        <v>7903539.7699999996</v>
      </c>
    </row>
    <row r="73" spans="1:16" x14ac:dyDescent="0.25">
      <c r="A73" s="23" t="s">
        <v>147</v>
      </c>
      <c r="B73" s="23" t="s">
        <v>148</v>
      </c>
      <c r="C73" s="22">
        <v>148865.85999999999</v>
      </c>
      <c r="D73" s="22">
        <v>85815.6</v>
      </c>
      <c r="E73" s="22">
        <v>1038706.71</v>
      </c>
      <c r="F73" s="22">
        <v>168026.78</v>
      </c>
      <c r="G73" s="22">
        <v>562955.73</v>
      </c>
      <c r="H73" s="22">
        <v>4145436.69</v>
      </c>
      <c r="I73" s="22">
        <v>12706.23</v>
      </c>
      <c r="J73" s="22">
        <v>167844.13</v>
      </c>
      <c r="K73" s="22">
        <v>566101.91</v>
      </c>
      <c r="L73" s="22">
        <v>152527.26</v>
      </c>
      <c r="M73" s="22">
        <v>3967.39</v>
      </c>
      <c r="N73" s="22">
        <v>80046.42</v>
      </c>
      <c r="O73" s="22">
        <v>5315.19</v>
      </c>
      <c r="P73" s="22">
        <v>7138315.9000000004</v>
      </c>
    </row>
    <row r="74" spans="1:16" x14ac:dyDescent="0.25">
      <c r="A74" s="23" t="s">
        <v>149</v>
      </c>
      <c r="B74" s="23" t="s">
        <v>150</v>
      </c>
      <c r="C74" s="22">
        <v>12247.11</v>
      </c>
      <c r="D74" s="22">
        <v>14746.84</v>
      </c>
      <c r="E74" s="22">
        <v>36.28</v>
      </c>
      <c r="F74" s="22">
        <v>5443.21</v>
      </c>
      <c r="G74" s="22">
        <v>58238.26</v>
      </c>
      <c r="H74" s="22">
        <v>593333.81000000006</v>
      </c>
      <c r="I74" s="22">
        <v>1662.71</v>
      </c>
      <c r="J74" s="22">
        <v>16710.23</v>
      </c>
      <c r="K74" s="22">
        <v>28460.42</v>
      </c>
      <c r="L74" s="22">
        <v>22292.17</v>
      </c>
      <c r="M74" s="22">
        <v>519.16</v>
      </c>
      <c r="N74" s="22">
        <v>10838.14</v>
      </c>
      <c r="O74" s="22">
        <v>695.53</v>
      </c>
      <c r="P74" s="22">
        <v>765223.87</v>
      </c>
    </row>
    <row r="75" spans="1:16" x14ac:dyDescent="0.25">
      <c r="A75" s="23" t="s">
        <v>151</v>
      </c>
      <c r="B75" s="23" t="s">
        <v>152</v>
      </c>
      <c r="C75" s="22">
        <v>27927.78</v>
      </c>
      <c r="D75" s="22">
        <v>107165.57</v>
      </c>
      <c r="E75" s="22">
        <v>1594937.6</v>
      </c>
      <c r="F75" s="22">
        <v>168180.03</v>
      </c>
      <c r="G75" s="22">
        <v>1245028.3700000001</v>
      </c>
      <c r="H75" s="22">
        <v>5998999.6500000004</v>
      </c>
      <c r="I75" s="22">
        <v>22356.79</v>
      </c>
      <c r="J75" s="22">
        <v>330142.83</v>
      </c>
      <c r="K75" s="22">
        <v>616631.07999999996</v>
      </c>
      <c r="L75" s="22">
        <v>362363.25</v>
      </c>
      <c r="M75" s="22">
        <v>6980.68</v>
      </c>
      <c r="N75" s="22">
        <v>252888.02</v>
      </c>
      <c r="O75" s="22">
        <v>9352.14</v>
      </c>
      <c r="P75" s="22">
        <v>10742953.789999999</v>
      </c>
    </row>
    <row r="76" spans="1:16" x14ac:dyDescent="0.25">
      <c r="A76" s="23" t="s">
        <v>153</v>
      </c>
      <c r="B76" s="23" t="s">
        <v>154</v>
      </c>
      <c r="C76" s="22">
        <v>1662.71</v>
      </c>
      <c r="D76" s="22">
        <v>958.5</v>
      </c>
      <c r="E76" s="22">
        <v>3.1</v>
      </c>
      <c r="F76" s="22">
        <v>1876.89</v>
      </c>
      <c r="G76" s="22">
        <v>6288.04</v>
      </c>
      <c r="H76" s="22">
        <v>46304.12</v>
      </c>
      <c r="I76" s="22">
        <v>141.93</v>
      </c>
      <c r="J76" s="22">
        <v>1874.78</v>
      </c>
      <c r="K76" s="22">
        <v>6323.28</v>
      </c>
      <c r="L76" s="22">
        <v>1703.72</v>
      </c>
      <c r="M76" s="22">
        <v>44.32</v>
      </c>
      <c r="N76" s="22">
        <v>894.11</v>
      </c>
      <c r="O76" s="22">
        <v>59.37</v>
      </c>
      <c r="P76" s="22">
        <v>68134.87</v>
      </c>
    </row>
    <row r="77" spans="1:16" x14ac:dyDescent="0.25">
      <c r="A77" s="23" t="s">
        <v>155</v>
      </c>
      <c r="B77" s="23" t="s">
        <v>156</v>
      </c>
      <c r="C77" s="22">
        <v>203004.24</v>
      </c>
      <c r="D77" s="22">
        <v>13719.84</v>
      </c>
      <c r="E77" s="22">
        <v>62132.39</v>
      </c>
      <c r="F77" s="22">
        <v>704424.83</v>
      </c>
      <c r="G77" s="22">
        <v>129716.31</v>
      </c>
      <c r="H77" s="22">
        <v>728384.38</v>
      </c>
      <c r="I77" s="22">
        <v>2412.7399999999998</v>
      </c>
      <c r="J77" s="22">
        <v>82928.240000000005</v>
      </c>
      <c r="K77" s="22">
        <v>51354.81</v>
      </c>
      <c r="L77" s="22">
        <v>30787.97</v>
      </c>
      <c r="M77" s="22">
        <v>753.35</v>
      </c>
      <c r="N77" s="22">
        <v>15693.1</v>
      </c>
      <c r="O77" s="22">
        <v>1009.28</v>
      </c>
      <c r="P77" s="22">
        <v>2026321.48</v>
      </c>
    </row>
    <row r="78" spans="1:16" x14ac:dyDescent="0.25">
      <c r="A78" s="23" t="s">
        <v>157</v>
      </c>
      <c r="B78" s="23" t="s">
        <v>158</v>
      </c>
      <c r="C78" s="22">
        <v>27514.9</v>
      </c>
      <c r="D78" s="22">
        <v>15861.38</v>
      </c>
      <c r="E78" s="22">
        <v>2068546.42</v>
      </c>
      <c r="F78" s="22">
        <v>31056.16</v>
      </c>
      <c r="G78" s="22">
        <v>104050.67</v>
      </c>
      <c r="H78" s="22">
        <v>766195.38</v>
      </c>
      <c r="I78" s="22">
        <v>2348.48</v>
      </c>
      <c r="J78" s="22">
        <v>31022.400000000001</v>
      </c>
      <c r="K78" s="22">
        <v>104631.87</v>
      </c>
      <c r="L78" s="22">
        <v>28191.64</v>
      </c>
      <c r="M78" s="22">
        <v>733.29</v>
      </c>
      <c r="N78" s="22">
        <v>14794.85</v>
      </c>
      <c r="O78" s="22">
        <v>982.4</v>
      </c>
      <c r="P78" s="22">
        <v>3195929.84</v>
      </c>
    </row>
    <row r="79" spans="1:16" x14ac:dyDescent="0.25">
      <c r="A79" s="23" t="s">
        <v>159</v>
      </c>
      <c r="B79" s="23" t="s">
        <v>160</v>
      </c>
      <c r="C79" s="22">
        <v>106.39</v>
      </c>
      <c r="D79" s="22">
        <v>266.77</v>
      </c>
      <c r="E79" s="22">
        <v>174601.87</v>
      </c>
      <c r="F79" s="22">
        <v>1255.8800000000001</v>
      </c>
      <c r="G79" s="22">
        <v>10058.92</v>
      </c>
      <c r="H79" s="22">
        <v>134357.35</v>
      </c>
      <c r="I79" s="22">
        <v>504.31</v>
      </c>
      <c r="J79" s="22">
        <v>27237.58</v>
      </c>
      <c r="K79" s="22">
        <v>5840.16</v>
      </c>
      <c r="L79" s="22">
        <v>1847.32</v>
      </c>
      <c r="M79" s="22">
        <v>157.46</v>
      </c>
      <c r="N79" s="22">
        <v>3569.19</v>
      </c>
      <c r="O79" s="22">
        <v>210.96</v>
      </c>
      <c r="P79" s="22">
        <v>360014.16</v>
      </c>
    </row>
    <row r="80" spans="1:16" x14ac:dyDescent="0.25">
      <c r="A80" s="23" t="s">
        <v>161</v>
      </c>
      <c r="B80" s="23" t="s">
        <v>162</v>
      </c>
      <c r="C80" s="22">
        <v>22360.31</v>
      </c>
      <c r="D80" s="22">
        <v>79079.899999999994</v>
      </c>
      <c r="E80" s="22">
        <v>8008071.6200000001</v>
      </c>
      <c r="F80" s="22">
        <v>18880.099999999999</v>
      </c>
      <c r="G80" s="22">
        <v>360863.06</v>
      </c>
      <c r="H80" s="22">
        <v>1421791.32</v>
      </c>
      <c r="I80" s="22">
        <v>4675.5200000000004</v>
      </c>
      <c r="J80" s="22">
        <v>233957.23</v>
      </c>
      <c r="K80" s="22">
        <v>106257.51</v>
      </c>
      <c r="L80" s="22">
        <v>322341.28999999998</v>
      </c>
      <c r="M80" s="22">
        <v>1459.88</v>
      </c>
      <c r="N80" s="22">
        <v>40282.61</v>
      </c>
      <c r="O80" s="22">
        <v>1955.83</v>
      </c>
      <c r="P80" s="22">
        <v>10621976.18</v>
      </c>
    </row>
    <row r="81" spans="1:16" x14ac:dyDescent="0.25">
      <c r="A81" s="23" t="s">
        <v>163</v>
      </c>
      <c r="B81" s="23" t="s">
        <v>164</v>
      </c>
      <c r="C81" s="22">
        <v>1503.4</v>
      </c>
      <c r="D81" s="22">
        <v>78228.960000000006</v>
      </c>
      <c r="E81" s="22">
        <v>307861.81</v>
      </c>
      <c r="F81" s="22">
        <v>16283.18</v>
      </c>
      <c r="G81" s="22">
        <v>322083.21999999997</v>
      </c>
      <c r="H81" s="22">
        <v>1379441.88</v>
      </c>
      <c r="I81" s="22">
        <v>4478.07</v>
      </c>
      <c r="J81" s="22">
        <v>231314.31</v>
      </c>
      <c r="K81" s="22">
        <v>75425.25</v>
      </c>
      <c r="L81" s="22">
        <v>320937.08</v>
      </c>
      <c r="M81" s="22">
        <v>1398.23</v>
      </c>
      <c r="N81" s="22">
        <v>39204.050000000003</v>
      </c>
      <c r="O81" s="22">
        <v>1873.24</v>
      </c>
      <c r="P81" s="22">
        <v>2780032.68</v>
      </c>
    </row>
    <row r="82" spans="1:16" x14ac:dyDescent="0.25">
      <c r="A82" s="23" t="s">
        <v>165</v>
      </c>
      <c r="B82" s="23" t="s">
        <v>166</v>
      </c>
      <c r="C82" s="22">
        <v>2428.0700000000002</v>
      </c>
      <c r="D82" s="22">
        <v>481.55</v>
      </c>
      <c r="E82" s="22">
        <v>5964351.6600000001</v>
      </c>
      <c r="F82" s="22">
        <v>2437.67</v>
      </c>
      <c r="G82" s="22">
        <v>5318.59</v>
      </c>
      <c r="H82" s="22">
        <v>38947.85</v>
      </c>
      <c r="I82" s="22">
        <v>184.87</v>
      </c>
      <c r="J82" s="22">
        <v>2462.06</v>
      </c>
      <c r="K82" s="22">
        <v>29583.65</v>
      </c>
      <c r="L82" s="22">
        <v>1306.1600000000001</v>
      </c>
      <c r="M82" s="22">
        <v>57.72</v>
      </c>
      <c r="N82" s="22">
        <v>1008.2</v>
      </c>
      <c r="O82" s="22">
        <v>77.33</v>
      </c>
      <c r="P82" s="27">
        <v>6048645.3799999999</v>
      </c>
    </row>
    <row r="83" spans="1:16" x14ac:dyDescent="0.25">
      <c r="A83" s="23" t="s">
        <v>167</v>
      </c>
      <c r="B83" s="23" t="s">
        <v>168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</row>
    <row r="84" spans="1:16" x14ac:dyDescent="0.25">
      <c r="A84" s="23" t="s">
        <v>169</v>
      </c>
      <c r="B84" s="23" t="s">
        <v>170</v>
      </c>
      <c r="C84" s="22">
        <v>18428.84</v>
      </c>
      <c r="D84" s="22">
        <v>369.39</v>
      </c>
      <c r="E84" s="22">
        <v>147755.48000000001</v>
      </c>
      <c r="F84" s="22">
        <v>159.25</v>
      </c>
      <c r="G84" s="22">
        <v>33461.25</v>
      </c>
      <c r="H84" s="22">
        <v>3401.59</v>
      </c>
      <c r="I84" s="22">
        <v>12.58</v>
      </c>
      <c r="J84" s="22">
        <v>180.86</v>
      </c>
      <c r="K84" s="22">
        <v>1248.6099999999999</v>
      </c>
      <c r="L84" s="22">
        <v>98.05</v>
      </c>
      <c r="M84" s="22">
        <v>3.93</v>
      </c>
      <c r="N84" s="22">
        <v>70.36</v>
      </c>
      <c r="O84" s="22">
        <v>5.26</v>
      </c>
      <c r="P84" s="22">
        <v>205195.45</v>
      </c>
    </row>
    <row r="85" spans="1:16" x14ac:dyDescent="0.25">
      <c r="A85" s="23" t="s">
        <v>171</v>
      </c>
      <c r="B85" s="23" t="s">
        <v>172</v>
      </c>
      <c r="C85" s="22">
        <v>0</v>
      </c>
      <c r="D85" s="22">
        <v>0</v>
      </c>
      <c r="E85" s="22">
        <v>1588102.67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1588102.67</v>
      </c>
    </row>
    <row r="86" spans="1:16" x14ac:dyDescent="0.25">
      <c r="A86" s="23" t="s">
        <v>173</v>
      </c>
      <c r="B86" s="23" t="s">
        <v>174</v>
      </c>
      <c r="C86" s="22">
        <v>433894.53</v>
      </c>
      <c r="D86" s="22">
        <v>150471.72</v>
      </c>
      <c r="E86" s="22">
        <v>42529156.039999999</v>
      </c>
      <c r="F86" s="22">
        <v>373719.1</v>
      </c>
      <c r="G86" s="22">
        <v>2555320.41</v>
      </c>
      <c r="H86" s="22">
        <v>4497316.09</v>
      </c>
      <c r="I86" s="22">
        <v>22968.68</v>
      </c>
      <c r="J86" s="22">
        <v>2353162.8199999998</v>
      </c>
      <c r="K86" s="22">
        <v>438254.17</v>
      </c>
      <c r="L86" s="22">
        <v>313833.86</v>
      </c>
      <c r="M86" s="22">
        <v>7171.73</v>
      </c>
      <c r="N86" s="22">
        <v>131852.14000000001</v>
      </c>
      <c r="O86" s="22">
        <v>9608.11</v>
      </c>
      <c r="P86" s="22">
        <v>53816729.399999999</v>
      </c>
    </row>
    <row r="87" spans="1:16" x14ac:dyDescent="0.25">
      <c r="A87" s="23" t="s">
        <v>175</v>
      </c>
      <c r="B87" s="23" t="s">
        <v>176</v>
      </c>
      <c r="C87" s="22">
        <v>9661.92</v>
      </c>
      <c r="D87" s="22">
        <v>102724.86</v>
      </c>
      <c r="E87" s="22">
        <v>3888220.09</v>
      </c>
      <c r="F87" s="22">
        <v>282949.57</v>
      </c>
      <c r="G87" s="22">
        <v>1062653.81</v>
      </c>
      <c r="H87" s="22">
        <v>1957386.23</v>
      </c>
      <c r="I87" s="22">
        <v>9032.2199999999993</v>
      </c>
      <c r="J87" s="22">
        <v>1295307.31</v>
      </c>
      <c r="K87" s="22">
        <v>150193.51</v>
      </c>
      <c r="L87" s="22">
        <v>141391.10999999999</v>
      </c>
      <c r="M87" s="22">
        <v>2820.22</v>
      </c>
      <c r="N87" s="22">
        <v>42312.26</v>
      </c>
      <c r="O87" s="22">
        <v>3778.3</v>
      </c>
      <c r="P87" s="22">
        <v>8948431.4100000001</v>
      </c>
    </row>
    <row r="88" spans="1:16" x14ac:dyDescent="0.25">
      <c r="A88" s="23" t="s">
        <v>177</v>
      </c>
      <c r="B88" s="23" t="s">
        <v>178</v>
      </c>
      <c r="C88" s="22">
        <v>10003.76</v>
      </c>
      <c r="D88" s="22">
        <v>3449.67</v>
      </c>
      <c r="E88" s="22">
        <v>11108666.25</v>
      </c>
      <c r="F88" s="22">
        <v>8374.9599999999991</v>
      </c>
      <c r="G88" s="22">
        <v>85552.11</v>
      </c>
      <c r="H88" s="22">
        <v>245361.43</v>
      </c>
      <c r="I88" s="22">
        <v>1031.5</v>
      </c>
      <c r="J88" s="22">
        <v>92089.64</v>
      </c>
      <c r="K88" s="22">
        <v>58659.54</v>
      </c>
      <c r="L88" s="22">
        <v>13099.61</v>
      </c>
      <c r="M88" s="22">
        <v>322.07</v>
      </c>
      <c r="N88" s="22">
        <v>4063.72</v>
      </c>
      <c r="O88" s="22">
        <v>431.49</v>
      </c>
      <c r="P88" s="22">
        <v>11631105.75</v>
      </c>
    </row>
    <row r="89" spans="1:16" x14ac:dyDescent="0.25">
      <c r="A89" s="23" t="s">
        <v>179</v>
      </c>
      <c r="B89" s="23" t="s">
        <v>180</v>
      </c>
      <c r="C89" s="22">
        <v>2917.87</v>
      </c>
      <c r="D89" s="22">
        <v>2965.21</v>
      </c>
      <c r="E89" s="22">
        <v>1362254.15</v>
      </c>
      <c r="F89" s="22">
        <v>11198.35</v>
      </c>
      <c r="G89" s="22">
        <v>36357.18</v>
      </c>
      <c r="H89" s="22">
        <v>297272.26</v>
      </c>
      <c r="I89" s="22">
        <v>1012.37</v>
      </c>
      <c r="J89" s="22">
        <v>52542.95</v>
      </c>
      <c r="K89" s="22">
        <v>20862.55</v>
      </c>
      <c r="L89" s="22">
        <v>8675.77</v>
      </c>
      <c r="M89" s="22">
        <v>316.10000000000002</v>
      </c>
      <c r="N89" s="22">
        <v>6085.96</v>
      </c>
      <c r="O89" s="22">
        <v>423.49</v>
      </c>
      <c r="P89" s="22">
        <v>1802884.21</v>
      </c>
    </row>
    <row r="90" spans="1:16" x14ac:dyDescent="0.25">
      <c r="A90" s="23" t="s">
        <v>181</v>
      </c>
      <c r="B90" s="23" t="s">
        <v>182</v>
      </c>
      <c r="C90" s="22">
        <v>381703.5</v>
      </c>
      <c r="D90" s="22">
        <v>24398.7</v>
      </c>
      <c r="E90" s="22">
        <v>24202888.34</v>
      </c>
      <c r="F90" s="22">
        <v>31691.38</v>
      </c>
      <c r="G90" s="22">
        <v>1129801.51</v>
      </c>
      <c r="H90" s="22">
        <v>1262013.33</v>
      </c>
      <c r="I90" s="22">
        <v>5033.8</v>
      </c>
      <c r="J90" s="22">
        <v>591642.82999999996</v>
      </c>
      <c r="K90" s="22">
        <v>79399.87</v>
      </c>
      <c r="L90" s="22">
        <v>74831.149999999994</v>
      </c>
      <c r="M90" s="22">
        <v>1571.75</v>
      </c>
      <c r="N90" s="22">
        <v>18920.22</v>
      </c>
      <c r="O90" s="22">
        <v>2105.71</v>
      </c>
      <c r="P90" s="22">
        <v>27806002.09</v>
      </c>
    </row>
    <row r="91" spans="1:16" x14ac:dyDescent="0.25">
      <c r="A91" s="23" t="s">
        <v>183</v>
      </c>
      <c r="B91" s="23" t="s">
        <v>184</v>
      </c>
      <c r="C91" s="22">
        <v>29313.38</v>
      </c>
      <c r="D91" s="22">
        <v>14878.76</v>
      </c>
      <c r="E91" s="22">
        <v>6894.3</v>
      </c>
      <c r="F91" s="22">
        <v>29198.03</v>
      </c>
      <c r="G91" s="22">
        <v>199056.83</v>
      </c>
      <c r="H91" s="22">
        <v>683335.82</v>
      </c>
      <c r="I91" s="22">
        <v>2720.03</v>
      </c>
      <c r="J91" s="22">
        <v>279985.46000000002</v>
      </c>
      <c r="K91" s="22">
        <v>81209.42</v>
      </c>
      <c r="L91" s="22">
        <v>60790.91</v>
      </c>
      <c r="M91" s="22">
        <v>849.3</v>
      </c>
      <c r="N91" s="22">
        <v>47212.89</v>
      </c>
      <c r="O91" s="22">
        <v>1137.82</v>
      </c>
      <c r="P91" s="22">
        <v>1436582.95</v>
      </c>
    </row>
    <row r="92" spans="1:16" x14ac:dyDescent="0.25">
      <c r="A92" s="23" t="s">
        <v>185</v>
      </c>
      <c r="B92" s="23" t="s">
        <v>186</v>
      </c>
      <c r="C92" s="22">
        <v>294.10000000000002</v>
      </c>
      <c r="D92" s="22">
        <v>2054.52</v>
      </c>
      <c r="E92" s="22">
        <v>1960232.91</v>
      </c>
      <c r="F92" s="22">
        <v>10306.81</v>
      </c>
      <c r="G92" s="22">
        <v>41898.97</v>
      </c>
      <c r="H92" s="22">
        <v>51947.02</v>
      </c>
      <c r="I92" s="22">
        <v>4138.76</v>
      </c>
      <c r="J92" s="22">
        <v>41594.629999999997</v>
      </c>
      <c r="K92" s="22">
        <v>47929.279999999999</v>
      </c>
      <c r="L92" s="22">
        <v>15045.31</v>
      </c>
      <c r="M92" s="22">
        <v>1292.29</v>
      </c>
      <c r="N92" s="22">
        <v>13257.09</v>
      </c>
      <c r="O92" s="22">
        <v>1731.3</v>
      </c>
      <c r="P92" s="22">
        <v>2191722.9900000002</v>
      </c>
    </row>
    <row r="93" spans="1:16" x14ac:dyDescent="0.25">
      <c r="A93" s="23" t="s">
        <v>187</v>
      </c>
      <c r="B93" s="23" t="s">
        <v>188</v>
      </c>
      <c r="C93" s="22">
        <v>0</v>
      </c>
      <c r="D93" s="22">
        <v>0</v>
      </c>
      <c r="E93" s="22">
        <v>603873.9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603873.9</v>
      </c>
    </row>
    <row r="94" spans="1:16" x14ac:dyDescent="0.25">
      <c r="A94" s="23" t="s">
        <v>189</v>
      </c>
      <c r="B94" s="23" t="s">
        <v>190</v>
      </c>
      <c r="C94" s="22">
        <v>15675.3</v>
      </c>
      <c r="D94" s="22">
        <v>7503.21</v>
      </c>
      <c r="E94" s="22">
        <v>1115272.6000000001</v>
      </c>
      <c r="F94" s="22">
        <v>979954.12</v>
      </c>
      <c r="G94" s="22">
        <v>10005.65</v>
      </c>
      <c r="H94" s="22">
        <v>211547.8</v>
      </c>
      <c r="I94" s="22">
        <v>0</v>
      </c>
      <c r="J94" s="22">
        <v>40205.07</v>
      </c>
      <c r="K94" s="22">
        <v>0</v>
      </c>
      <c r="L94" s="22">
        <v>6895.55</v>
      </c>
      <c r="M94" s="22">
        <v>0</v>
      </c>
      <c r="N94" s="22">
        <v>87007.52</v>
      </c>
      <c r="O94" s="22">
        <v>0</v>
      </c>
      <c r="P94" s="22">
        <v>2474066.8199999998</v>
      </c>
    </row>
    <row r="95" spans="1:16" x14ac:dyDescent="0.25">
      <c r="A95" s="19">
        <v>29999</v>
      </c>
      <c r="B95" s="19" t="s">
        <v>191</v>
      </c>
      <c r="C95" s="25">
        <v>55580438.770000003</v>
      </c>
      <c r="D95" s="25">
        <v>1501665.71</v>
      </c>
      <c r="E95" s="25">
        <v>243261778.31999999</v>
      </c>
      <c r="F95" s="25">
        <v>16609808.529999999</v>
      </c>
      <c r="G95" s="25">
        <v>21398732.199999999</v>
      </c>
      <c r="H95" s="25">
        <v>73482350.879999995</v>
      </c>
      <c r="I95" s="25">
        <v>403165.19</v>
      </c>
      <c r="J95" s="25">
        <v>11156970.34</v>
      </c>
      <c r="K95" s="25">
        <v>10380813.380000001</v>
      </c>
      <c r="L95" s="25">
        <v>4998916.51</v>
      </c>
      <c r="M95" s="25">
        <v>123673.77</v>
      </c>
      <c r="N95" s="25">
        <v>3374997.59</v>
      </c>
      <c r="O95" s="25">
        <v>165687.95000000001</v>
      </c>
      <c r="P95" s="25">
        <v>442438999.13999999</v>
      </c>
    </row>
    <row r="96" spans="1:16" x14ac:dyDescent="0.25">
      <c r="A96" s="23" t="s">
        <v>0</v>
      </c>
      <c r="B96" s="23" t="s">
        <v>0</v>
      </c>
      <c r="C96" s="26" t="s">
        <v>0</v>
      </c>
      <c r="D96" s="26" t="s">
        <v>0</v>
      </c>
      <c r="E96" s="26" t="s">
        <v>0</v>
      </c>
      <c r="F96" s="26" t="s">
        <v>0</v>
      </c>
      <c r="G96" s="26" t="s">
        <v>0</v>
      </c>
      <c r="H96" s="26" t="s">
        <v>0</v>
      </c>
      <c r="I96" s="26" t="s">
        <v>0</v>
      </c>
      <c r="J96" s="26" t="s">
        <v>0</v>
      </c>
      <c r="K96" s="26" t="s">
        <v>0</v>
      </c>
      <c r="L96" s="26" t="s">
        <v>0</v>
      </c>
      <c r="M96" s="26" t="s">
        <v>0</v>
      </c>
      <c r="N96" s="26" t="s">
        <v>0</v>
      </c>
      <c r="O96" s="26" t="s">
        <v>0</v>
      </c>
      <c r="P96" s="26" t="s">
        <v>0</v>
      </c>
    </row>
    <row r="97" spans="1:16" x14ac:dyDescent="0.25">
      <c r="A97" s="23" t="s">
        <v>192</v>
      </c>
      <c r="B97" s="23" t="s">
        <v>193</v>
      </c>
      <c r="C97" s="26">
        <v>962017.26</v>
      </c>
      <c r="D97" s="26">
        <v>119917.62</v>
      </c>
      <c r="E97" s="26">
        <v>56741.14</v>
      </c>
      <c r="F97" s="26">
        <v>2837190.94</v>
      </c>
      <c r="G97" s="26">
        <v>2076327.28</v>
      </c>
      <c r="H97" s="26">
        <v>16279333.34</v>
      </c>
      <c r="I97" s="26">
        <v>51828.41</v>
      </c>
      <c r="J97" s="26">
        <v>1187547.8999999999</v>
      </c>
      <c r="K97" s="26">
        <v>764739.69</v>
      </c>
      <c r="L97" s="26">
        <v>530561.86</v>
      </c>
      <c r="M97" s="26">
        <v>14827.53</v>
      </c>
      <c r="N97" s="26">
        <v>169099.55</v>
      </c>
      <c r="O97" s="26">
        <v>19864.72</v>
      </c>
      <c r="P97" s="26">
        <v>25069997.239999998</v>
      </c>
    </row>
    <row r="98" spans="1:16" x14ac:dyDescent="0.25">
      <c r="A98" s="23" t="s">
        <v>194</v>
      </c>
      <c r="B98" s="23" t="s">
        <v>195</v>
      </c>
      <c r="C98" s="26">
        <v>614727.5</v>
      </c>
      <c r="D98" s="26">
        <v>75070.7</v>
      </c>
      <c r="E98" s="26">
        <v>56008.12</v>
      </c>
      <c r="F98" s="26">
        <v>1653666.69</v>
      </c>
      <c r="G98" s="26">
        <v>1346621.37</v>
      </c>
      <c r="H98" s="26">
        <v>8065888.9900000002</v>
      </c>
      <c r="I98" s="26">
        <v>27015.71</v>
      </c>
      <c r="J98" s="26">
        <v>836057.73</v>
      </c>
      <c r="K98" s="26">
        <v>386521.22</v>
      </c>
      <c r="L98" s="26">
        <v>299689.92</v>
      </c>
      <c r="M98" s="26">
        <v>7554.68</v>
      </c>
      <c r="N98" s="26">
        <v>89619.199999999997</v>
      </c>
      <c r="O98" s="26">
        <v>10121.15</v>
      </c>
      <c r="P98" s="26">
        <v>13468562.98</v>
      </c>
    </row>
    <row r="99" spans="1:16" x14ac:dyDescent="0.25">
      <c r="A99" s="23" t="s">
        <v>196</v>
      </c>
      <c r="B99" s="23" t="s">
        <v>197</v>
      </c>
      <c r="C99" s="26">
        <v>196695.33</v>
      </c>
      <c r="D99" s="26">
        <v>24580.02</v>
      </c>
      <c r="E99" s="26">
        <v>15709.05</v>
      </c>
      <c r="F99" s="26">
        <v>514176.96</v>
      </c>
      <c r="G99" s="26">
        <v>442372.96</v>
      </c>
      <c r="H99" s="26">
        <v>2640662.2799999998</v>
      </c>
      <c r="I99" s="26">
        <v>8770.1299999999992</v>
      </c>
      <c r="J99" s="26">
        <v>295790.57</v>
      </c>
      <c r="K99" s="26">
        <v>127339.42</v>
      </c>
      <c r="L99" s="26">
        <v>98171.12</v>
      </c>
      <c r="M99" s="26">
        <v>2491.79</v>
      </c>
      <c r="N99" s="26">
        <v>29364.42</v>
      </c>
      <c r="O99" s="26">
        <v>3338.3</v>
      </c>
      <c r="P99" s="26">
        <v>4399462.3499999996</v>
      </c>
    </row>
    <row r="100" spans="1:16" x14ac:dyDescent="0.25">
      <c r="A100" s="23" t="s">
        <v>198</v>
      </c>
      <c r="B100" s="23" t="s">
        <v>199</v>
      </c>
      <c r="C100" s="26">
        <v>418032.17</v>
      </c>
      <c r="D100" s="26">
        <v>50490.68</v>
      </c>
      <c r="E100" s="26">
        <v>40299.07</v>
      </c>
      <c r="F100" s="26">
        <v>1139489.73</v>
      </c>
      <c r="G100" s="26">
        <v>904248.41</v>
      </c>
      <c r="H100" s="26">
        <v>5425226.71</v>
      </c>
      <c r="I100" s="26">
        <v>18245.580000000002</v>
      </c>
      <c r="J100" s="26">
        <v>540267.16</v>
      </c>
      <c r="K100" s="26">
        <v>259181.8</v>
      </c>
      <c r="L100" s="26">
        <v>201518.8</v>
      </c>
      <c r="M100" s="26">
        <v>5062.8900000000003</v>
      </c>
      <c r="N100" s="26">
        <v>60254.78</v>
      </c>
      <c r="O100" s="26">
        <v>6782.85</v>
      </c>
      <c r="P100" s="26">
        <v>9069100.6300000008</v>
      </c>
    </row>
    <row r="101" spans="1:16" x14ac:dyDescent="0.25">
      <c r="A101" s="23" t="s">
        <v>200</v>
      </c>
      <c r="B101" s="23" t="s">
        <v>201</v>
      </c>
      <c r="C101" s="26">
        <v>347289.76</v>
      </c>
      <c r="D101" s="26">
        <v>44846.92</v>
      </c>
      <c r="E101" s="26">
        <v>733.02</v>
      </c>
      <c r="F101" s="26">
        <v>1183524.25</v>
      </c>
      <c r="G101" s="26">
        <v>729705.91</v>
      </c>
      <c r="H101" s="26">
        <v>8213444.3499999996</v>
      </c>
      <c r="I101" s="26">
        <v>24812.7</v>
      </c>
      <c r="J101" s="26">
        <v>351490.17</v>
      </c>
      <c r="K101" s="26">
        <v>378218.47</v>
      </c>
      <c r="L101" s="26">
        <v>230871.94</v>
      </c>
      <c r="M101" s="26">
        <v>7272.85</v>
      </c>
      <c r="N101" s="26">
        <v>79480.350000000006</v>
      </c>
      <c r="O101" s="26">
        <v>9743.57</v>
      </c>
      <c r="P101" s="26">
        <v>11601434.26</v>
      </c>
    </row>
    <row r="102" spans="1:16" x14ac:dyDescent="0.25">
      <c r="A102" s="23" t="s">
        <v>202</v>
      </c>
      <c r="B102" s="23" t="s">
        <v>203</v>
      </c>
      <c r="C102" s="26">
        <v>12369626.75</v>
      </c>
      <c r="D102" s="26">
        <v>603856.27</v>
      </c>
      <c r="E102" s="26">
        <v>133741756.62</v>
      </c>
      <c r="F102" s="26">
        <v>11176008.85</v>
      </c>
      <c r="G102" s="26">
        <v>12224333.43</v>
      </c>
      <c r="H102" s="26">
        <v>48496817.399999999</v>
      </c>
      <c r="I102" s="26">
        <v>180894.5</v>
      </c>
      <c r="J102" s="26">
        <v>7971442.6100000003</v>
      </c>
      <c r="K102" s="26">
        <v>3104185.9</v>
      </c>
      <c r="L102" s="26">
        <v>3125777.84</v>
      </c>
      <c r="M102" s="26">
        <v>48562.35</v>
      </c>
      <c r="N102" s="26">
        <v>628514.64</v>
      </c>
      <c r="O102" s="26">
        <v>65060.19</v>
      </c>
      <c r="P102" s="26">
        <v>233736837.34999999</v>
      </c>
    </row>
    <row r="103" spans="1:16" x14ac:dyDescent="0.25">
      <c r="A103" s="23" t="s">
        <v>204</v>
      </c>
      <c r="B103" s="23" t="s">
        <v>205</v>
      </c>
      <c r="C103" s="26">
        <v>415026.11</v>
      </c>
      <c r="D103" s="26">
        <v>28798.55</v>
      </c>
      <c r="E103" s="26">
        <v>10193837.75</v>
      </c>
      <c r="F103" s="26">
        <v>427247.54</v>
      </c>
      <c r="G103" s="26">
        <v>463331.88</v>
      </c>
      <c r="H103" s="26">
        <v>2129973.0299999998</v>
      </c>
      <c r="I103" s="26">
        <v>7548.19</v>
      </c>
      <c r="J103" s="26">
        <v>324536.45</v>
      </c>
      <c r="K103" s="26">
        <v>129859.08</v>
      </c>
      <c r="L103" s="26">
        <v>114243.91</v>
      </c>
      <c r="M103" s="26">
        <v>2104.67</v>
      </c>
      <c r="N103" s="26">
        <v>25956.06</v>
      </c>
      <c r="O103" s="26">
        <v>2819.67</v>
      </c>
      <c r="P103" s="26">
        <v>14265282.890000001</v>
      </c>
    </row>
    <row r="104" spans="1:16" x14ac:dyDescent="0.25">
      <c r="A104" s="23" t="s">
        <v>206</v>
      </c>
      <c r="B104" s="23" t="s">
        <v>207</v>
      </c>
      <c r="C104" s="26">
        <v>707100.6</v>
      </c>
      <c r="D104" s="26">
        <v>39740.47</v>
      </c>
      <c r="E104" s="26">
        <v>6344036.5499999998</v>
      </c>
      <c r="F104" s="26">
        <v>664464.73</v>
      </c>
      <c r="G104" s="26">
        <v>798751.62</v>
      </c>
      <c r="H104" s="26">
        <v>3409173.35</v>
      </c>
      <c r="I104" s="26">
        <v>12074.27</v>
      </c>
      <c r="J104" s="26">
        <v>572218.05000000005</v>
      </c>
      <c r="K104" s="26">
        <v>212546.03</v>
      </c>
      <c r="L104" s="26">
        <v>192835.34</v>
      </c>
      <c r="M104" s="26">
        <v>3416.25</v>
      </c>
      <c r="N104" s="26">
        <v>43217.599999999999</v>
      </c>
      <c r="O104" s="26">
        <v>4576.8100000000004</v>
      </c>
      <c r="P104" s="26">
        <v>13004151.67</v>
      </c>
    </row>
    <row r="105" spans="1:16" x14ac:dyDescent="0.25">
      <c r="A105" s="23" t="s">
        <v>208</v>
      </c>
      <c r="B105" s="23" t="s">
        <v>209</v>
      </c>
      <c r="C105" s="26">
        <v>11247500.039999999</v>
      </c>
      <c r="D105" s="26">
        <v>535317.25</v>
      </c>
      <c r="E105" s="26">
        <v>117203882.31999999</v>
      </c>
      <c r="F105" s="26">
        <v>10084296.58</v>
      </c>
      <c r="G105" s="26">
        <v>10962249.93</v>
      </c>
      <c r="H105" s="26">
        <v>42957671.020000003</v>
      </c>
      <c r="I105" s="26">
        <v>161272.04</v>
      </c>
      <c r="J105" s="26">
        <v>7074688.1100000003</v>
      </c>
      <c r="K105" s="26">
        <v>2761780.79</v>
      </c>
      <c r="L105" s="26">
        <v>2818698.59</v>
      </c>
      <c r="M105" s="26">
        <v>43041.43</v>
      </c>
      <c r="N105" s="26">
        <v>559340.98</v>
      </c>
      <c r="O105" s="26">
        <v>57663.71</v>
      </c>
      <c r="P105" s="26">
        <v>206467402.78999999</v>
      </c>
    </row>
    <row r="106" spans="1:16" x14ac:dyDescent="0.25">
      <c r="A106" s="23" t="s">
        <v>210</v>
      </c>
      <c r="B106" s="23" t="s">
        <v>211</v>
      </c>
      <c r="C106" s="26">
        <v>0</v>
      </c>
      <c r="D106" s="26">
        <v>0</v>
      </c>
      <c r="E106" s="26">
        <v>0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</row>
    <row r="107" spans="1:16" x14ac:dyDescent="0.25">
      <c r="A107" s="23" t="s">
        <v>212</v>
      </c>
      <c r="B107" s="23" t="s">
        <v>213</v>
      </c>
      <c r="C107" s="26">
        <v>0</v>
      </c>
      <c r="D107" s="26">
        <v>0</v>
      </c>
      <c r="E107" s="26">
        <v>0</v>
      </c>
      <c r="F107" s="26">
        <v>0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0</v>
      </c>
    </row>
    <row r="108" spans="1:16" x14ac:dyDescent="0.25">
      <c r="A108" s="23" t="s">
        <v>214</v>
      </c>
      <c r="B108" s="23" t="s">
        <v>215</v>
      </c>
      <c r="C108" s="26">
        <v>106588.91</v>
      </c>
      <c r="D108" s="26">
        <v>15556.35</v>
      </c>
      <c r="E108" s="26">
        <v>4381823.97</v>
      </c>
      <c r="F108" s="26">
        <v>91196.46</v>
      </c>
      <c r="G108" s="26">
        <v>404149.68</v>
      </c>
      <c r="H108" s="26">
        <v>1420048.65</v>
      </c>
      <c r="I108" s="26">
        <v>4765.82</v>
      </c>
      <c r="J108" s="26">
        <v>323094.37</v>
      </c>
      <c r="K108" s="26">
        <v>87004.15</v>
      </c>
      <c r="L108" s="26">
        <v>49006.82</v>
      </c>
      <c r="M108" s="26">
        <v>1488.08</v>
      </c>
      <c r="N108" s="26">
        <v>19464.89</v>
      </c>
      <c r="O108" s="26">
        <v>1993.61</v>
      </c>
      <c r="P108" s="26">
        <v>6906181.7599999998</v>
      </c>
    </row>
    <row r="109" spans="1:16" x14ac:dyDescent="0.25">
      <c r="A109" s="23" t="s">
        <v>216</v>
      </c>
      <c r="B109" s="23" t="s">
        <v>217</v>
      </c>
      <c r="C109" s="26">
        <v>189938.59</v>
      </c>
      <c r="D109" s="26">
        <v>65867.73</v>
      </c>
      <c r="E109" s="26">
        <v>10840103.279999999</v>
      </c>
      <c r="F109" s="26">
        <v>456829.52</v>
      </c>
      <c r="G109" s="26">
        <v>1346550.46</v>
      </c>
      <c r="H109" s="26">
        <v>5335389.88</v>
      </c>
      <c r="I109" s="26">
        <v>17882.98</v>
      </c>
      <c r="J109" s="26">
        <v>1211697.08</v>
      </c>
      <c r="K109" s="26">
        <v>320245.96999999997</v>
      </c>
      <c r="L109" s="26">
        <v>236081.58</v>
      </c>
      <c r="M109" s="26">
        <v>5583.78</v>
      </c>
      <c r="N109" s="26">
        <v>71807.3</v>
      </c>
      <c r="O109" s="26">
        <v>7480.69</v>
      </c>
      <c r="P109" s="26">
        <v>20105458.84</v>
      </c>
    </row>
    <row r="110" spans="1:16" x14ac:dyDescent="0.25">
      <c r="A110" s="23" t="s">
        <v>218</v>
      </c>
      <c r="B110" s="23" t="s">
        <v>219</v>
      </c>
      <c r="C110" s="26">
        <v>0</v>
      </c>
      <c r="D110" s="26">
        <v>1.02</v>
      </c>
      <c r="E110" s="26">
        <v>542831.80000000005</v>
      </c>
      <c r="F110" s="26">
        <v>0</v>
      </c>
      <c r="G110" s="26">
        <v>14804.22</v>
      </c>
      <c r="H110" s="26">
        <v>0</v>
      </c>
      <c r="I110" s="26">
        <v>0</v>
      </c>
      <c r="J110" s="26">
        <v>0</v>
      </c>
      <c r="K110" s="26">
        <v>0</v>
      </c>
      <c r="L110" s="26">
        <v>38.61</v>
      </c>
      <c r="M110" s="26">
        <v>0</v>
      </c>
      <c r="N110" s="26">
        <v>0</v>
      </c>
      <c r="O110" s="26">
        <v>0</v>
      </c>
      <c r="P110" s="26">
        <v>557675.65</v>
      </c>
    </row>
    <row r="111" spans="1:16" x14ac:dyDescent="0.25">
      <c r="A111" s="23" t="s">
        <v>220</v>
      </c>
      <c r="B111" s="23" t="s">
        <v>221</v>
      </c>
      <c r="C111" s="26">
        <v>903885.09</v>
      </c>
      <c r="D111" s="26">
        <v>33721.72</v>
      </c>
      <c r="E111" s="26">
        <v>3112</v>
      </c>
      <c r="F111" s="26">
        <v>636161.74</v>
      </c>
      <c r="G111" s="26">
        <v>320888</v>
      </c>
      <c r="H111" s="26">
        <v>1686939.43</v>
      </c>
      <c r="I111" s="26">
        <v>5839.64</v>
      </c>
      <c r="J111" s="26">
        <v>81292.759999999995</v>
      </c>
      <c r="K111" s="26">
        <v>69203.16</v>
      </c>
      <c r="L111" s="26">
        <v>111350.15</v>
      </c>
      <c r="M111" s="26">
        <v>1494.86</v>
      </c>
      <c r="N111" s="26">
        <v>20388.32</v>
      </c>
      <c r="O111" s="26">
        <v>2002.69</v>
      </c>
      <c r="P111" s="26">
        <v>3876279.56</v>
      </c>
    </row>
    <row r="112" spans="1:16" x14ac:dyDescent="0.25">
      <c r="A112" s="23" t="s">
        <v>222</v>
      </c>
      <c r="B112" s="23" t="s">
        <v>223</v>
      </c>
      <c r="C112" s="26">
        <v>0</v>
      </c>
      <c r="D112" s="26">
        <v>0</v>
      </c>
      <c r="E112" s="26">
        <v>0</v>
      </c>
      <c r="F112" s="26">
        <v>0</v>
      </c>
      <c r="G112" s="26">
        <v>0</v>
      </c>
      <c r="H112" s="26">
        <v>0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</row>
    <row r="113" spans="1:16" x14ac:dyDescent="0.25">
      <c r="A113" s="23" t="s">
        <v>224</v>
      </c>
      <c r="B113" s="23" t="s">
        <v>225</v>
      </c>
      <c r="C113" s="26">
        <v>0</v>
      </c>
      <c r="D113" s="26">
        <v>0</v>
      </c>
      <c r="E113" s="26">
        <v>0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6">
        <v>0</v>
      </c>
      <c r="P113" s="26">
        <v>0</v>
      </c>
    </row>
    <row r="114" spans="1:16" x14ac:dyDescent="0.25">
      <c r="A114" s="19">
        <v>39999</v>
      </c>
      <c r="B114" s="19" t="s">
        <v>226</v>
      </c>
      <c r="C114" s="21">
        <v>14532056.6</v>
      </c>
      <c r="D114" s="21">
        <v>838920.71</v>
      </c>
      <c r="E114" s="21">
        <v>149566368.81</v>
      </c>
      <c r="F114" s="21">
        <v>15197387.51</v>
      </c>
      <c r="G114" s="21">
        <v>16387053.07</v>
      </c>
      <c r="H114" s="21">
        <v>73218528.700000003</v>
      </c>
      <c r="I114" s="21">
        <v>261211.35</v>
      </c>
      <c r="J114" s="21">
        <v>10775074.720000001</v>
      </c>
      <c r="K114" s="21">
        <v>4345378.87</v>
      </c>
      <c r="L114" s="21">
        <v>4052816.86</v>
      </c>
      <c r="M114" s="21">
        <v>71956.600000000006</v>
      </c>
      <c r="N114" s="21">
        <v>909274.7</v>
      </c>
      <c r="O114" s="21">
        <v>96401.9</v>
      </c>
      <c r="P114" s="21">
        <v>290252430.39999998</v>
      </c>
    </row>
    <row r="115" spans="1:16" x14ac:dyDescent="0.25">
      <c r="A115" s="23">
        <v>48888</v>
      </c>
      <c r="B115" s="23" t="s">
        <v>227</v>
      </c>
      <c r="C115" s="26">
        <v>0</v>
      </c>
      <c r="D115" s="26">
        <v>557</v>
      </c>
      <c r="E115" s="26">
        <v>0</v>
      </c>
      <c r="F115" s="26">
        <v>0</v>
      </c>
      <c r="G115" s="26">
        <v>3475.93</v>
      </c>
      <c r="H115" s="26">
        <v>0</v>
      </c>
      <c r="I115" s="26">
        <v>0</v>
      </c>
      <c r="J115" s="26">
        <v>0</v>
      </c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4032.93</v>
      </c>
    </row>
    <row r="116" spans="1:16" x14ac:dyDescent="0.25">
      <c r="A116" s="19">
        <v>49999</v>
      </c>
      <c r="B116" s="19" t="s">
        <v>228</v>
      </c>
      <c r="C116" s="21">
        <v>73507887.769999996</v>
      </c>
      <c r="D116" s="21">
        <v>2638315.2400000002</v>
      </c>
      <c r="E116" s="21">
        <v>395990306.20999998</v>
      </c>
      <c r="F116" s="21">
        <v>33712580.420000002</v>
      </c>
      <c r="G116" s="21">
        <v>40772429.75</v>
      </c>
      <c r="H116" s="21">
        <v>171203517.94999999</v>
      </c>
      <c r="I116" s="21">
        <v>809526.14</v>
      </c>
      <c r="J116" s="21">
        <v>23256269.510000002</v>
      </c>
      <c r="K116" s="21">
        <v>18980685.199999999</v>
      </c>
      <c r="L116" s="21">
        <v>9816158.5800000001</v>
      </c>
      <c r="M116" s="21">
        <v>222474.56</v>
      </c>
      <c r="N116" s="21">
        <v>4899031.3</v>
      </c>
      <c r="O116" s="21">
        <v>298053.53999999998</v>
      </c>
      <c r="P116" s="21">
        <v>776107236.16999996</v>
      </c>
    </row>
    <row r="117" spans="1:16" x14ac:dyDescent="0.25">
      <c r="C117" s="28"/>
    </row>
  </sheetData>
  <mergeCells count="4">
    <mergeCell ref="B1:P1"/>
    <mergeCell ref="C3:D3"/>
    <mergeCell ref="E3:G3"/>
    <mergeCell ref="H3:K3"/>
  </mergeCells>
  <pageMargins left="0.23622047244094491" right="3.937007874015748E-2" top="0.35433070866141736" bottom="0.35433070866141736" header="0.31496062992125984" footer="0.31496062992125984"/>
  <pageSetup paperSize="9" scale="3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6</vt:i4>
      </vt:variant>
    </vt:vector>
  </HeadingPairs>
  <TitlesOfParts>
    <vt:vector size="13" baseType="lpstr">
      <vt:lpstr>LA2024</vt:lpstr>
      <vt:lpstr>LA 2023</vt:lpstr>
      <vt:lpstr>Foglio1</vt:lpstr>
      <vt:lpstr>LA 2022</vt:lpstr>
      <vt:lpstr>LA 2021</vt:lpstr>
      <vt:lpstr>LA 2020</vt:lpstr>
      <vt:lpstr>LA 2019</vt:lpstr>
      <vt:lpstr>'LA 2019'!Titoli_stampa</vt:lpstr>
      <vt:lpstr>'LA 2020'!Titoli_stampa</vt:lpstr>
      <vt:lpstr>'LA 2021'!Titoli_stampa</vt:lpstr>
      <vt:lpstr>'LA 2022'!Titoli_stampa</vt:lpstr>
      <vt:lpstr>'LA 2023'!Titoli_stampa</vt:lpstr>
      <vt:lpstr>'LA2024'!Titoli_stampa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sanAsl15_84</dc:creator>
  <cp:lastModifiedBy>Ivana Ghiglione</cp:lastModifiedBy>
  <cp:lastPrinted>2025-06-09T10:05:48Z</cp:lastPrinted>
  <dcterms:created xsi:type="dcterms:W3CDTF">2023-06-20T07:06:35Z</dcterms:created>
  <dcterms:modified xsi:type="dcterms:W3CDTF">2025-06-09T10:05:52Z</dcterms:modified>
</cp:coreProperties>
</file>